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ObjectiveCache\objlive.tauranga.govt.nz-8008-nro2\Objects\"/>
    </mc:Choice>
  </mc:AlternateContent>
  <bookViews>
    <workbookView xWindow="0" yWindow="0" windowWidth="12000" windowHeight="5340"/>
  </bookViews>
  <sheets>
    <sheet name="TS7.2 Disinfection Mixture" sheetId="4" r:id="rId1"/>
    <sheet name="TS7.3 De-chlorination Mixture" sheetId="5" r:id="rId2"/>
  </sheets>
  <definedNames>
    <definedName name="_xlnm.Print_Area" localSheetId="0">'TS7.2 Disinfection Mixture'!$A$1:$E$47</definedName>
    <definedName name="_xlnm.Print_Area" localSheetId="1">'TS7.3 De-chlorination Mixture'!$A$1:$D$38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5" l="1"/>
  <c r="C33" i="5" l="1"/>
  <c r="D39" i="4"/>
  <c r="D40" i="4" l="1"/>
  <c r="D41" i="4" s="1"/>
  <c r="D42" i="4" s="1"/>
  <c r="C12" i="5" l="1"/>
  <c r="C14" i="5" s="1"/>
  <c r="H32" i="5"/>
  <c r="H33" i="5" s="1"/>
  <c r="H14" i="5"/>
  <c r="H12" i="5"/>
  <c r="G39" i="4"/>
  <c r="B32" i="4"/>
  <c r="E32" i="4" s="1"/>
  <c r="B31" i="4"/>
  <c r="E31" i="4" s="1"/>
  <c r="B30" i="4"/>
  <c r="D30" i="4" s="1"/>
  <c r="B29" i="4"/>
  <c r="C29" i="4" s="1"/>
  <c r="B28" i="4"/>
  <c r="E28" i="4" s="1"/>
  <c r="B27" i="4"/>
  <c r="E27" i="4" s="1"/>
  <c r="B26" i="4"/>
  <c r="C26" i="4" s="1"/>
  <c r="B25" i="4"/>
  <c r="D25" i="4" s="1"/>
  <c r="B20" i="4"/>
  <c r="D20" i="4" s="1"/>
  <c r="B19" i="4"/>
  <c r="E19" i="4" s="1"/>
  <c r="B18" i="4"/>
  <c r="D18" i="4" s="1"/>
  <c r="B17" i="4"/>
  <c r="C17" i="4" s="1"/>
  <c r="B16" i="4"/>
  <c r="E16" i="4" s="1"/>
  <c r="B15" i="4"/>
  <c r="E15" i="4" s="1"/>
  <c r="B14" i="4"/>
  <c r="D14" i="4" s="1"/>
  <c r="B13" i="4"/>
  <c r="D13" i="4" s="1"/>
  <c r="C13" i="5" l="1"/>
  <c r="H13" i="5"/>
  <c r="G40" i="4"/>
  <c r="G41" i="4" s="1"/>
  <c r="G42" i="4" s="1"/>
  <c r="D19" i="4"/>
  <c r="D15" i="4"/>
  <c r="C19" i="4"/>
  <c r="D31" i="4"/>
  <c r="C18" i="4"/>
  <c r="C30" i="4"/>
  <c r="D27" i="4"/>
  <c r="C14" i="4"/>
  <c r="C13" i="4"/>
  <c r="E17" i="4"/>
  <c r="D16" i="4"/>
  <c r="C15" i="4"/>
  <c r="C25" i="4"/>
  <c r="D32" i="4"/>
  <c r="C31" i="4"/>
  <c r="E29" i="4"/>
  <c r="D28" i="4"/>
  <c r="C27" i="4"/>
  <c r="E20" i="4"/>
  <c r="E13" i="4"/>
  <c r="C20" i="4"/>
  <c r="E18" i="4"/>
  <c r="D17" i="4"/>
  <c r="C16" i="4"/>
  <c r="E14" i="4"/>
  <c r="E25" i="4"/>
  <c r="C32" i="4"/>
  <c r="E30" i="4"/>
  <c r="D29" i="4"/>
  <c r="C28" i="4"/>
  <c r="E26" i="4"/>
  <c r="D26" i="4"/>
</calcChain>
</file>

<file path=xl/sharedStrings.xml><?xml version="1.0" encoding="utf-8"?>
<sst xmlns="http://schemas.openxmlformats.org/spreadsheetml/2006/main" count="124" uniqueCount="78">
  <si>
    <t>mg/l</t>
  </si>
  <si>
    <t>%</t>
  </si>
  <si>
    <t>mm</t>
  </si>
  <si>
    <t>Pipe Length</t>
  </si>
  <si>
    <t>m</t>
  </si>
  <si>
    <t>kg</t>
  </si>
  <si>
    <t>l</t>
  </si>
  <si>
    <t>Pipe Disinfection - Inputs</t>
  </si>
  <si>
    <t>Pipe Size (Internal Diameter)</t>
  </si>
  <si>
    <t>Factor</t>
  </si>
  <si>
    <t>@ pH 8</t>
  </si>
  <si>
    <t>g/m3</t>
  </si>
  <si>
    <t xml:space="preserve">kg </t>
  </si>
  <si>
    <t>Kg Cl2</t>
  </si>
  <si>
    <t>Pipe Diameter (mm)</t>
  </si>
  <si>
    <t>Volume of 15% Sodium Hypochlorite (ml)</t>
  </si>
  <si>
    <t>Chlorine Table to achieve 25mg/l</t>
  </si>
  <si>
    <t>Chlorine Table to achieve 15mg/l</t>
  </si>
  <si>
    <t>Table Showing Amount of Chemical to make up 15% w/v Solution</t>
  </si>
  <si>
    <t>L/min</t>
  </si>
  <si>
    <t>L/hr</t>
  </si>
  <si>
    <t>Date of Test:</t>
  </si>
  <si>
    <t>Development Name and Stage / TCC Contract Name</t>
  </si>
  <si>
    <t>Test Certification</t>
  </si>
  <si>
    <t>I certify that this test was undertaken to the requirements of the Infrastructure Development Code</t>
  </si>
  <si>
    <t>(Contractor's Representative)</t>
  </si>
  <si>
    <t>(Certifying Engineer)</t>
  </si>
  <si>
    <t>I certify that I was in attendance during the testing procedure acting as a witness for Tauranga City Council</t>
  </si>
  <si>
    <t>(Council's Representative)</t>
  </si>
  <si>
    <t xml:space="preserve">          TS7.2 Disinfection Mixture</t>
  </si>
  <si>
    <t>Volume of water per 1m length of pipe (l)</t>
  </si>
  <si>
    <t>Guideline Tables</t>
  </si>
  <si>
    <t>Pipe Disinfection - Calculations</t>
  </si>
  <si>
    <t>De-Chlorination (Sodium Thiosulphate) Calculator to de-chlorinate a volume of water</t>
  </si>
  <si>
    <t>Solution Volume  (litres)</t>
  </si>
  <si>
    <t>Sodium Thiosulphite (kg)</t>
  </si>
  <si>
    <t xml:space="preserve"> Anhydrous Sodium Sulphite (kg)</t>
  </si>
  <si>
    <t>Sulphite Heptahydrate (kg)</t>
  </si>
  <si>
    <t>De-Chlorination Guideline for other De-Chlorination chemicals</t>
  </si>
  <si>
    <t>De-Chlorination calculation to de-chlorinate a flow of super chlorinated water</t>
  </si>
  <si>
    <t>…………………………………………………………….</t>
  </si>
  <si>
    <t>……………………………………………………………..</t>
  </si>
  <si>
    <t>………………………………………………………….</t>
  </si>
  <si>
    <t xml:space="preserve">          TS7.3 De-chlorination Mixture</t>
  </si>
  <si>
    <t>Example:</t>
  </si>
  <si>
    <t>Required Hypochlorite Dose Rate (mg/l) (ppm)</t>
  </si>
  <si>
    <t>% Hypochlorite (NaOCl) solution to be used</t>
  </si>
  <si>
    <t>Amount of Hypochlorite needed - kg 
Pipe Volume (m3) x Dose Rate (mg/l) / (Hypo solution (%) x 10)</t>
  </si>
  <si>
    <t>Volume of 5% Sodium Hypochlorite (ml)</t>
  </si>
  <si>
    <t>Volume of 12% Sodium Hypochlorite (ml)</t>
  </si>
  <si>
    <t>FAC of Water                                                                                         e.g. 20.0</t>
  </si>
  <si>
    <t>Flow of Water to be dechlorinated                                                         e.g. 100</t>
  </si>
  <si>
    <t>Dechlorination Solution Strength (see table above to achieve this)         e.g. 15</t>
  </si>
  <si>
    <r>
      <t>m</t>
    </r>
    <r>
      <rPr>
        <vertAlign val="superscript"/>
        <sz val="10"/>
        <color theme="1"/>
        <rFont val="Arial"/>
        <family val="2"/>
      </rPr>
      <t>3</t>
    </r>
  </si>
  <si>
    <r>
      <t>Chlorine to Remove
FAC to remove x pipe volume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 / 1000</t>
    </r>
  </si>
  <si>
    <t>Volume of Pipe</t>
  </si>
  <si>
    <t xml:space="preserve">Measured Free Available Chlorine (FAC)
</t>
  </si>
  <si>
    <t xml:space="preserve">Desired FAC
</t>
  </si>
  <si>
    <t xml:space="preserve">FAC to remove 
(Measured FAC - Desired FAC) </t>
  </si>
  <si>
    <t>Date of Test</t>
  </si>
  <si>
    <t>Project/ Pipe Location</t>
  </si>
  <si>
    <t>Contractors Rep's Name</t>
  </si>
  <si>
    <t>Resource Consent / 
TCC Contract No.</t>
  </si>
  <si>
    <t>Engineer' Company</t>
  </si>
  <si>
    <t>Contractor's Company</t>
  </si>
  <si>
    <t>Council</t>
  </si>
  <si>
    <r>
      <rPr>
        <b/>
        <sz val="10"/>
        <rFont val="Arial"/>
        <family val="2"/>
      </rPr>
      <t xml:space="preserve">Thiosulphate needed </t>
    </r>
    <r>
      <rPr>
        <sz val="10"/>
        <rFont val="Arial"/>
        <family val="2"/>
      </rPr>
      <t>(at pH8 with factor 1.86)
Chlorine to Remove (kg) x 1.86</t>
    </r>
  </si>
  <si>
    <r>
      <t xml:space="preserve">Litres of Solution - </t>
    </r>
    <r>
      <rPr>
        <sz val="10"/>
        <rFont val="Arial"/>
        <family val="2"/>
      </rPr>
      <t xml:space="preserve">FAC of Water (mg/l) x 3 x Flow of water (l/min) / solution strength (%) / 10000     
(x 60 for l/hr)          </t>
    </r>
  </si>
  <si>
    <t>Council Witness Name</t>
  </si>
  <si>
    <t>Certifying Engineer's Name</t>
  </si>
  <si>
    <r>
      <t>Pipe Volume
π x (Pipe Size (mm) / 2000)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x Length (m)</t>
    </r>
  </si>
  <si>
    <t>Contractors Reps Name</t>
  </si>
  <si>
    <t>Certifying Engineers Name</t>
  </si>
  <si>
    <t>Contractors Company</t>
  </si>
  <si>
    <t>Engineers Company</t>
  </si>
  <si>
    <t>…………………………..…………………….</t>
  </si>
  <si>
    <r>
      <t xml:space="preserve">Amount of Hypochlorite needed - litres 
</t>
    </r>
    <r>
      <rPr>
        <sz val="10"/>
        <color theme="1"/>
        <rFont val="Arial"/>
        <family val="2"/>
      </rPr>
      <t>Hypochlorite (kg) / 1.2</t>
    </r>
  </si>
  <si>
    <r>
      <t>Water per litre Hypochlorite needed 
Pipe Volume 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 / Hypochlorite (litres) x 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</si>
</sst>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.000_);_(* \(#,##0.000\);_(* &quot;-&quot;??_);_(@_)"/>
    <numFmt numFmtId="167" formatCode="0.0"/>
    <numFmt numFmtId="168" formatCode="_-* #,##0.00_-;\-* #,##0.00_-;_-* &quot;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sz val="10"/>
      <color indexed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95">
    <xf numFmtId="0" fontId="0" fillId="0" borderId="0" xfId="0"/>
    <xf numFmtId="0" fontId="1" fillId="0" borderId="0" xfId="2"/>
    <xf numFmtId="0" fontId="4" fillId="0" borderId="0" xfId="2" applyFont="1"/>
    <xf numFmtId="0" fontId="4" fillId="0" borderId="8" xfId="0" applyFont="1" applyFill="1" applyBorder="1"/>
    <xf numFmtId="0" fontId="0" fillId="0" borderId="0" xfId="2" applyFont="1"/>
    <xf numFmtId="0" fontId="5" fillId="3" borderId="8" xfId="0" applyFont="1" applyFill="1" applyBorder="1"/>
    <xf numFmtId="43" fontId="5" fillId="3" borderId="8" xfId="0" applyNumberFormat="1" applyFont="1" applyFill="1" applyBorder="1"/>
    <xf numFmtId="43" fontId="4" fillId="0" borderId="8" xfId="1" applyFont="1" applyFill="1" applyBorder="1"/>
    <xf numFmtId="43" fontId="7" fillId="0" borderId="8" xfId="1" applyFont="1" applyFill="1" applyBorder="1"/>
    <xf numFmtId="0" fontId="7" fillId="3" borderId="8" xfId="0" applyFont="1" applyFill="1" applyBorder="1"/>
    <xf numFmtId="0" fontId="7" fillId="0" borderId="8" xfId="0" applyFont="1" applyFill="1" applyBorder="1"/>
    <xf numFmtId="0" fontId="6" fillId="3" borderId="8" xfId="0" applyFont="1" applyFill="1" applyBorder="1"/>
    <xf numFmtId="167" fontId="7" fillId="3" borderId="8" xfId="0" applyNumberFormat="1" applyFont="1" applyFill="1" applyBorder="1"/>
    <xf numFmtId="0" fontId="10" fillId="3" borderId="8" xfId="0" applyFont="1" applyFill="1" applyBorder="1"/>
    <xf numFmtId="43" fontId="10" fillId="3" borderId="8" xfId="0" applyNumberFormat="1" applyFont="1" applyFill="1" applyBorder="1"/>
    <xf numFmtId="0" fontId="6" fillId="8" borderId="4" xfId="2" applyFont="1" applyFill="1" applyBorder="1"/>
    <xf numFmtId="0" fontId="12" fillId="8" borderId="5" xfId="2" applyFont="1" applyFill="1" applyBorder="1"/>
    <xf numFmtId="0" fontId="12" fillId="8" borderId="6" xfId="2" applyFont="1" applyFill="1" applyBorder="1"/>
    <xf numFmtId="0" fontId="12" fillId="8" borderId="7" xfId="2" applyFont="1" applyFill="1" applyBorder="1"/>
    <xf numFmtId="0" fontId="12" fillId="8" borderId="0" xfId="2" applyFont="1" applyFill="1" applyBorder="1"/>
    <xf numFmtId="0" fontId="12" fillId="8" borderId="9" xfId="2" applyFont="1" applyFill="1" applyBorder="1"/>
    <xf numFmtId="0" fontId="13" fillId="8" borderId="0" xfId="2" applyFont="1" applyFill="1" applyBorder="1" applyAlignment="1">
      <alignment horizontal="left"/>
    </xf>
    <xf numFmtId="0" fontId="13" fillId="8" borderId="9" xfId="2" applyFont="1" applyFill="1" applyBorder="1" applyAlignment="1">
      <alignment horizontal="left"/>
    </xf>
    <xf numFmtId="0" fontId="6" fillId="8" borderId="7" xfId="2" applyFont="1" applyFill="1" applyBorder="1"/>
    <xf numFmtId="0" fontId="12" fillId="8" borderId="10" xfId="2" applyFont="1" applyFill="1" applyBorder="1"/>
    <xf numFmtId="0" fontId="13" fillId="8" borderId="11" xfId="2" applyFont="1" applyFill="1" applyBorder="1" applyAlignment="1">
      <alignment horizontal="left"/>
    </xf>
    <xf numFmtId="0" fontId="12" fillId="8" borderId="11" xfId="2" applyFont="1" applyFill="1" applyBorder="1"/>
    <xf numFmtId="0" fontId="12" fillId="8" borderId="12" xfId="2" applyFont="1" applyFill="1" applyBorder="1"/>
    <xf numFmtId="43" fontId="7" fillId="0" borderId="8" xfId="1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168" fontId="7" fillId="3" borderId="8" xfId="0" applyNumberFormat="1" applyFont="1" applyFill="1" applyBorder="1" applyAlignment="1">
      <alignment horizontal="left" vertical="top"/>
    </xf>
    <xf numFmtId="168" fontId="10" fillId="3" borderId="8" xfId="0" applyNumberFormat="1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2" fillId="6" borderId="8" xfId="2" applyFont="1" applyFill="1" applyBorder="1" applyAlignment="1">
      <alignment horizontal="left" vertical="center" wrapText="1"/>
    </xf>
    <xf numFmtId="15" fontId="14" fillId="0" borderId="8" xfId="2" applyNumberFormat="1" applyFont="1" applyFill="1" applyBorder="1" applyAlignment="1">
      <alignment horizontal="left" vertical="center" wrapText="1"/>
    </xf>
    <xf numFmtId="0" fontId="14" fillId="0" borderId="8" xfId="2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wrapText="1"/>
    </xf>
    <xf numFmtId="0" fontId="12" fillId="0" borderId="0" xfId="2" applyFont="1"/>
    <xf numFmtId="0" fontId="10" fillId="3" borderId="1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2" fontId="7" fillId="3" borderId="8" xfId="0" applyNumberFormat="1" applyFont="1" applyFill="1" applyBorder="1"/>
    <xf numFmtId="3" fontId="2" fillId="3" borderId="3" xfId="0" applyNumberFormat="1" applyFont="1" applyFill="1" applyBorder="1" applyAlignment="1">
      <alignment horizontal="right"/>
    </xf>
    <xf numFmtId="0" fontId="7" fillId="2" borderId="8" xfId="0" applyFont="1" applyFill="1" applyBorder="1"/>
    <xf numFmtId="0" fontId="2" fillId="3" borderId="3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 wrapText="1"/>
    </xf>
    <xf numFmtId="43" fontId="7" fillId="3" borderId="8" xfId="1" applyFont="1" applyFill="1" applyBorder="1"/>
    <xf numFmtId="0" fontId="6" fillId="3" borderId="3" xfId="0" applyFont="1" applyFill="1" applyBorder="1" applyAlignment="1">
      <alignment horizontal="right"/>
    </xf>
    <xf numFmtId="166" fontId="10" fillId="10" borderId="8" xfId="0" applyNumberFormat="1" applyFont="1" applyFill="1" applyBorder="1"/>
    <xf numFmtId="164" fontId="7" fillId="3" borderId="8" xfId="0" applyNumberFormat="1" applyFont="1" applyFill="1" applyBorder="1"/>
    <xf numFmtId="0" fontId="13" fillId="8" borderId="11" xfId="2" applyFont="1" applyFill="1" applyBorder="1" applyAlignment="1">
      <alignment horizontal="right"/>
    </xf>
    <xf numFmtId="0" fontId="12" fillId="8" borderId="12" xfId="2" applyFont="1" applyFill="1" applyBorder="1" applyAlignment="1">
      <alignment vertical="center" wrapText="1"/>
    </xf>
    <xf numFmtId="0" fontId="7" fillId="0" borderId="0" xfId="0" applyFont="1"/>
    <xf numFmtId="0" fontId="7" fillId="0" borderId="13" xfId="0" applyFont="1" applyFill="1" applyBorder="1"/>
    <xf numFmtId="0" fontId="7" fillId="0" borderId="13" xfId="0" quotePrefix="1" applyFont="1" applyBorder="1"/>
    <xf numFmtId="43" fontId="7" fillId="3" borderId="8" xfId="0" applyNumberFormat="1" applyFont="1" applyFill="1" applyBorder="1"/>
    <xf numFmtId="165" fontId="10" fillId="3" borderId="8" xfId="0" applyNumberFormat="1" applyFont="1" applyFill="1" applyBorder="1"/>
    <xf numFmtId="0" fontId="7" fillId="0" borderId="0" xfId="2" applyFont="1"/>
    <xf numFmtId="0" fontId="1" fillId="0" borderId="0" xfId="2" applyFont="1"/>
    <xf numFmtId="15" fontId="2" fillId="0" borderId="8" xfId="2" applyNumberFormat="1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vertical="center" wrapText="1"/>
    </xf>
    <xf numFmtId="0" fontId="11" fillId="9" borderId="1" xfId="2" applyFont="1" applyFill="1" applyBorder="1" applyAlignment="1">
      <alignment horizontal="center" vertical="center" wrapText="1"/>
    </xf>
    <xf numFmtId="0" fontId="11" fillId="9" borderId="2" xfId="2" applyFont="1" applyFill="1" applyBorder="1" applyAlignment="1">
      <alignment horizontal="center" vertical="center" wrapText="1"/>
    </xf>
    <xf numFmtId="0" fontId="11" fillId="9" borderId="3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6" fillId="7" borderId="1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>
      <alignment horizontal="center" vertical="center" wrapText="1"/>
    </xf>
    <xf numFmtId="0" fontId="6" fillId="7" borderId="3" xfId="2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 wrapText="1"/>
    </xf>
    <xf numFmtId="3" fontId="7" fillId="3" borderId="1" xfId="0" applyNumberFormat="1" applyFont="1" applyFill="1" applyBorder="1"/>
    <xf numFmtId="3" fontId="7" fillId="3" borderId="2" xfId="0" applyNumberFormat="1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3" fontId="7" fillId="3" borderId="1" xfId="0" applyNumberFormat="1" applyFont="1" applyFill="1" applyBorder="1" applyAlignment="1">
      <alignment wrapText="1"/>
    </xf>
    <xf numFmtId="3" fontId="7" fillId="3" borderId="2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3" borderId="2" xfId="0" applyFont="1" applyFill="1" applyBorder="1" applyAlignment="1">
      <alignment wrapText="1"/>
    </xf>
    <xf numFmtId="0" fontId="3" fillId="5" borderId="8" xfId="2" applyFont="1" applyFill="1" applyBorder="1" applyAlignment="1">
      <alignment horizontal="center" vertical="center" wrapText="1"/>
    </xf>
    <xf numFmtId="15" fontId="2" fillId="0" borderId="8" xfId="2" applyNumberFormat="1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left" vertical="center" wrapText="1"/>
    </xf>
    <xf numFmtId="15" fontId="2" fillId="0" borderId="1" xfId="2" applyNumberFormat="1" applyFont="1" applyFill="1" applyBorder="1" applyAlignment="1">
      <alignment horizontal="left" vertical="center" wrapText="1"/>
    </xf>
    <xf numFmtId="15" fontId="2" fillId="0" borderId="3" xfId="2" applyNumberFormat="1" applyFont="1" applyFill="1" applyBorder="1" applyAlignment="1">
      <alignment horizontal="left" vertical="center" wrapText="1"/>
    </xf>
    <xf numFmtId="15" fontId="14" fillId="0" borderId="8" xfId="2" applyNumberFormat="1" applyFont="1" applyFill="1" applyBorder="1" applyAlignment="1">
      <alignment horizontal="left" vertical="center" wrapText="1"/>
    </xf>
    <xf numFmtId="0" fontId="14" fillId="0" borderId="8" xfId="2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/>
    </xf>
    <xf numFmtId="0" fontId="2" fillId="3" borderId="8" xfId="0" applyFont="1" applyFill="1" applyBorder="1"/>
    <xf numFmtId="0" fontId="10" fillId="3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6" fillId="3" borderId="8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/>
    </xf>
  </cellXfs>
  <cellStyles count="4">
    <cellStyle name="Comma" xfId="1" builtinId="3"/>
    <cellStyle name="Normal" xfId="0" builtinId="0"/>
    <cellStyle name="Normal 2" xfId="3"/>
    <cellStyle name="Normal 4" xfId="2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2.xml" Id="Rb996d656bce1401b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</xdr:colOff>
      <xdr:row>0</xdr:row>
      <xdr:rowOff>20241</xdr:rowOff>
    </xdr:from>
    <xdr:to>
      <xdr:col>0</xdr:col>
      <xdr:colOff>541734</xdr:colOff>
      <xdr:row>0</xdr:row>
      <xdr:rowOff>527447</xdr:rowOff>
    </xdr:to>
    <xdr:pic>
      <xdr:nvPicPr>
        <xdr:cNvPr id="2" name="Picture 1" descr="tauranga_city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" y="20241"/>
          <a:ext cx="523875" cy="5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</xdr:colOff>
      <xdr:row>0</xdr:row>
      <xdr:rowOff>20241</xdr:rowOff>
    </xdr:from>
    <xdr:to>
      <xdr:col>0</xdr:col>
      <xdr:colOff>541734</xdr:colOff>
      <xdr:row>0</xdr:row>
      <xdr:rowOff>527447</xdr:rowOff>
    </xdr:to>
    <xdr:pic>
      <xdr:nvPicPr>
        <xdr:cNvPr id="2" name="Picture 1" descr="tauranga_city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" y="20241"/>
          <a:ext cx="523875" cy="5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90" zoomScaleNormal="90" workbookViewId="0">
      <selection activeCell="B2" sqref="B2"/>
    </sheetView>
  </sheetViews>
  <sheetFormatPr defaultRowHeight="15" x14ac:dyDescent="0.25"/>
  <cols>
    <col min="1" max="1" width="25.140625" style="1" customWidth="1"/>
    <col min="2" max="5" width="22" style="1" customWidth="1"/>
    <col min="6" max="6" width="9.140625" style="1"/>
    <col min="7" max="7" width="19.140625" style="1" customWidth="1"/>
    <col min="8" max="8" width="28.140625" style="1" customWidth="1"/>
    <col min="9" max="16384" width="9.140625" style="1"/>
  </cols>
  <sheetData>
    <row r="1" spans="1:8" ht="42" customHeight="1" thickBot="1" x14ac:dyDescent="0.3">
      <c r="A1" s="80" t="s">
        <v>29</v>
      </c>
      <c r="B1" s="80"/>
      <c r="C1" s="80"/>
      <c r="D1" s="80"/>
      <c r="E1" s="80"/>
    </row>
    <row r="2" spans="1:8" s="59" customFormat="1" ht="25.5" customHeight="1" thickBot="1" x14ac:dyDescent="0.3">
      <c r="A2" s="34" t="s">
        <v>21</v>
      </c>
      <c r="B2" s="60"/>
      <c r="C2" s="34" t="s">
        <v>62</v>
      </c>
      <c r="D2" s="83"/>
      <c r="E2" s="84"/>
      <c r="F2" s="38"/>
      <c r="G2" s="38"/>
      <c r="H2" s="38"/>
    </row>
    <row r="3" spans="1:8" s="59" customFormat="1" ht="25.5" customHeight="1" thickBot="1" x14ac:dyDescent="0.3">
      <c r="A3" s="34" t="s">
        <v>22</v>
      </c>
      <c r="B3" s="81"/>
      <c r="C3" s="81"/>
      <c r="D3" s="81"/>
      <c r="E3" s="81"/>
      <c r="F3" s="38"/>
      <c r="G3" s="38"/>
      <c r="H3" s="38"/>
    </row>
    <row r="4" spans="1:8" s="59" customFormat="1" ht="25.5" customHeight="1" thickBot="1" x14ac:dyDescent="0.3">
      <c r="A4" s="34" t="s">
        <v>60</v>
      </c>
      <c r="B4" s="82"/>
      <c r="C4" s="82"/>
      <c r="D4" s="82"/>
      <c r="E4" s="82"/>
      <c r="F4" s="38"/>
      <c r="G4" s="38"/>
      <c r="H4" s="38"/>
    </row>
    <row r="5" spans="1:8" s="59" customFormat="1" ht="25.5" customHeight="1" thickBot="1" x14ac:dyDescent="0.3">
      <c r="A5" s="34" t="s">
        <v>71</v>
      </c>
      <c r="B5" s="61"/>
      <c r="C5" s="34" t="s">
        <v>73</v>
      </c>
      <c r="D5" s="82"/>
      <c r="E5" s="82"/>
      <c r="F5" s="38"/>
      <c r="G5" s="38"/>
      <c r="H5" s="38"/>
    </row>
    <row r="6" spans="1:8" s="59" customFormat="1" ht="25.5" customHeight="1" thickBot="1" x14ac:dyDescent="0.3">
      <c r="A6" s="34" t="s">
        <v>72</v>
      </c>
      <c r="B6" s="61"/>
      <c r="C6" s="34" t="s">
        <v>74</v>
      </c>
      <c r="D6" s="82"/>
      <c r="E6" s="82"/>
      <c r="F6" s="38"/>
      <c r="G6" s="38"/>
      <c r="H6" s="38"/>
    </row>
    <row r="7" spans="1:8" s="59" customFormat="1" ht="25.5" customHeight="1" thickBot="1" x14ac:dyDescent="0.3">
      <c r="A7" s="34" t="s">
        <v>68</v>
      </c>
      <c r="B7" s="61"/>
      <c r="C7" s="34" t="s">
        <v>65</v>
      </c>
      <c r="D7" s="82"/>
      <c r="E7" s="82"/>
      <c r="F7" s="38"/>
      <c r="G7" s="38"/>
      <c r="H7" s="38"/>
    </row>
    <row r="8" spans="1:8" ht="15" customHeight="1" thickBot="1" x14ac:dyDescent="0.3">
      <c r="A8" s="71" t="s">
        <v>31</v>
      </c>
      <c r="B8" s="71"/>
      <c r="C8" s="71"/>
      <c r="D8" s="71"/>
      <c r="E8" s="71"/>
      <c r="F8" s="38"/>
      <c r="G8" s="38"/>
      <c r="H8" s="38"/>
    </row>
    <row r="9" spans="1:8" ht="21.75" customHeight="1" thickBot="1" x14ac:dyDescent="0.3">
      <c r="A9" s="39" t="s">
        <v>17</v>
      </c>
      <c r="B9" s="40"/>
      <c r="C9" s="40"/>
      <c r="D9" s="40"/>
      <c r="E9" s="41"/>
      <c r="F9" s="38"/>
      <c r="G9" s="38"/>
      <c r="H9" s="38"/>
    </row>
    <row r="10" spans="1:8" ht="15.75" hidden="1" thickBot="1" x14ac:dyDescent="0.3">
      <c r="A10" s="13">
        <v>15</v>
      </c>
      <c r="B10" s="9"/>
      <c r="C10" s="9">
        <v>5</v>
      </c>
      <c r="D10" s="9">
        <v>12</v>
      </c>
      <c r="E10" s="9">
        <v>15</v>
      </c>
      <c r="F10" s="38"/>
      <c r="G10" s="38"/>
      <c r="H10" s="38"/>
    </row>
    <row r="11" spans="1:8" ht="15" customHeight="1" thickBot="1" x14ac:dyDescent="0.3">
      <c r="A11" s="62" t="s">
        <v>14</v>
      </c>
      <c r="B11" s="62" t="s">
        <v>30</v>
      </c>
      <c r="C11" s="62" t="s">
        <v>48</v>
      </c>
      <c r="D11" s="62" t="s">
        <v>49</v>
      </c>
      <c r="E11" s="62" t="s">
        <v>15</v>
      </c>
      <c r="F11" s="38"/>
      <c r="G11" s="38"/>
      <c r="H11" s="38"/>
    </row>
    <row r="12" spans="1:8" ht="15.75" thickBot="1" x14ac:dyDescent="0.3">
      <c r="A12" s="62"/>
      <c r="B12" s="62"/>
      <c r="C12" s="62"/>
      <c r="D12" s="62"/>
      <c r="E12" s="62"/>
      <c r="F12" s="38"/>
      <c r="G12" s="38"/>
      <c r="H12" s="38"/>
    </row>
    <row r="13" spans="1:8" ht="15" customHeight="1" thickBot="1" x14ac:dyDescent="0.3">
      <c r="A13" s="9">
        <v>50</v>
      </c>
      <c r="B13" s="42">
        <f>PI()*(A13/2/1000)^2*1000</f>
        <v>1.9634954084936209</v>
      </c>
      <c r="C13" s="42">
        <f>$B13*$A$10/(C$10*10)</f>
        <v>0.58904862254808632</v>
      </c>
      <c r="D13" s="42">
        <f t="shared" ref="D13:E20" si="0">$B13*$A$10/(D$10*10)</f>
        <v>0.24543692606170261</v>
      </c>
      <c r="E13" s="42">
        <f t="shared" si="0"/>
        <v>0.1963495408493621</v>
      </c>
      <c r="F13" s="38"/>
      <c r="G13" s="38"/>
      <c r="H13" s="38"/>
    </row>
    <row r="14" spans="1:8" ht="15" customHeight="1" thickBot="1" x14ac:dyDescent="0.3">
      <c r="A14" s="9">
        <v>100</v>
      </c>
      <c r="B14" s="42">
        <f t="shared" ref="B14:B20" si="1">PI()*(A14/2/1000)^2*1000</f>
        <v>7.8539816339744837</v>
      </c>
      <c r="C14" s="42">
        <f t="shared" ref="C14:C20" si="2">$B14*$A$10/(C$10*10)</f>
        <v>2.3561944901923453</v>
      </c>
      <c r="D14" s="42">
        <f t="shared" si="0"/>
        <v>0.98174770424681046</v>
      </c>
      <c r="E14" s="42">
        <f t="shared" si="0"/>
        <v>0.78539816339744839</v>
      </c>
      <c r="F14" s="38"/>
      <c r="G14" s="38"/>
      <c r="H14" s="38"/>
    </row>
    <row r="15" spans="1:8" ht="15" customHeight="1" thickBot="1" x14ac:dyDescent="0.3">
      <c r="A15" s="9">
        <v>150</v>
      </c>
      <c r="B15" s="42">
        <f t="shared" si="1"/>
        <v>17.671458676442587</v>
      </c>
      <c r="C15" s="42">
        <f t="shared" si="2"/>
        <v>5.3014376029327765</v>
      </c>
      <c r="D15" s="42">
        <f t="shared" si="0"/>
        <v>2.2089323345553233</v>
      </c>
      <c r="E15" s="42">
        <f t="shared" si="0"/>
        <v>1.7671458676442588</v>
      </c>
      <c r="F15" s="38"/>
      <c r="G15" s="38"/>
      <c r="H15" s="38"/>
    </row>
    <row r="16" spans="1:8" ht="15" customHeight="1" thickBot="1" x14ac:dyDescent="0.3">
      <c r="A16" s="9">
        <v>200</v>
      </c>
      <c r="B16" s="42">
        <f t="shared" si="1"/>
        <v>31.415926535897935</v>
      </c>
      <c r="C16" s="42">
        <f t="shared" si="2"/>
        <v>9.4247779607693811</v>
      </c>
      <c r="D16" s="42">
        <f t="shared" si="0"/>
        <v>3.9269908169872418</v>
      </c>
      <c r="E16" s="42">
        <f t="shared" si="0"/>
        <v>3.1415926535897936</v>
      </c>
      <c r="F16" s="38"/>
      <c r="G16" s="38"/>
      <c r="H16" s="38"/>
    </row>
    <row r="17" spans="1:8" ht="15" customHeight="1" thickBot="1" x14ac:dyDescent="0.3">
      <c r="A17" s="9">
        <v>250</v>
      </c>
      <c r="B17" s="42">
        <f t="shared" si="1"/>
        <v>49.087385212340514</v>
      </c>
      <c r="C17" s="42">
        <f t="shared" si="2"/>
        <v>14.726215563702153</v>
      </c>
      <c r="D17" s="42">
        <f t="shared" si="0"/>
        <v>6.1359231515425643</v>
      </c>
      <c r="E17" s="42">
        <f t="shared" si="0"/>
        <v>4.9087385212340511</v>
      </c>
      <c r="F17" s="38"/>
      <c r="G17" s="38"/>
      <c r="H17" s="38"/>
    </row>
    <row r="18" spans="1:8" ht="15" customHeight="1" thickBot="1" x14ac:dyDescent="0.3">
      <c r="A18" s="9">
        <v>300</v>
      </c>
      <c r="B18" s="42">
        <f t="shared" si="1"/>
        <v>70.685834705770347</v>
      </c>
      <c r="C18" s="42">
        <f t="shared" si="2"/>
        <v>21.205750411731106</v>
      </c>
      <c r="D18" s="42">
        <f t="shared" si="0"/>
        <v>8.8357293382212934</v>
      </c>
      <c r="E18" s="42">
        <f t="shared" si="0"/>
        <v>7.0685834705770354</v>
      </c>
      <c r="F18" s="38"/>
      <c r="G18" s="38"/>
      <c r="H18" s="38"/>
    </row>
    <row r="19" spans="1:8" ht="15" customHeight="1" thickBot="1" x14ac:dyDescent="0.3">
      <c r="A19" s="9">
        <v>375</v>
      </c>
      <c r="B19" s="42">
        <f t="shared" si="1"/>
        <v>110.44661672776617</v>
      </c>
      <c r="C19" s="42">
        <f t="shared" si="2"/>
        <v>33.133985018329852</v>
      </c>
      <c r="D19" s="42">
        <f t="shared" si="0"/>
        <v>13.805827090970771</v>
      </c>
      <c r="E19" s="42">
        <f t="shared" si="0"/>
        <v>11.044661672776616</v>
      </c>
      <c r="F19" s="38"/>
      <c r="G19" s="38"/>
      <c r="H19" s="38"/>
    </row>
    <row r="20" spans="1:8" ht="15" customHeight="1" thickBot="1" x14ac:dyDescent="0.3">
      <c r="A20" s="9">
        <v>400</v>
      </c>
      <c r="B20" s="42">
        <f t="shared" si="1"/>
        <v>125.66370614359174</v>
      </c>
      <c r="C20" s="42">
        <f t="shared" si="2"/>
        <v>37.699111843077524</v>
      </c>
      <c r="D20" s="42">
        <f t="shared" si="0"/>
        <v>15.707963267948967</v>
      </c>
      <c r="E20" s="42">
        <f t="shared" si="0"/>
        <v>12.566370614359174</v>
      </c>
      <c r="F20" s="38"/>
      <c r="G20" s="38"/>
      <c r="H20" s="38"/>
    </row>
    <row r="21" spans="1:8" ht="21.75" customHeight="1" thickBot="1" x14ac:dyDescent="0.3">
      <c r="A21" s="13" t="s">
        <v>16</v>
      </c>
      <c r="B21" s="9"/>
      <c r="C21" s="9"/>
      <c r="D21" s="9"/>
      <c r="E21" s="9"/>
      <c r="F21" s="38"/>
      <c r="G21" s="38"/>
      <c r="H21" s="38"/>
    </row>
    <row r="22" spans="1:8" ht="21.75" hidden="1" customHeight="1" thickBot="1" x14ac:dyDescent="0.3">
      <c r="A22" s="13">
        <v>25</v>
      </c>
      <c r="B22" s="9"/>
      <c r="C22" s="9">
        <v>5</v>
      </c>
      <c r="D22" s="9">
        <v>12</v>
      </c>
      <c r="E22" s="9">
        <v>15</v>
      </c>
      <c r="F22" s="38"/>
      <c r="G22" s="38"/>
      <c r="H22" s="38"/>
    </row>
    <row r="23" spans="1:8" ht="15" customHeight="1" thickBot="1" x14ac:dyDescent="0.3">
      <c r="A23" s="62" t="s">
        <v>14</v>
      </c>
      <c r="B23" s="62" t="s">
        <v>30</v>
      </c>
      <c r="C23" s="62" t="s">
        <v>48</v>
      </c>
      <c r="D23" s="62" t="s">
        <v>49</v>
      </c>
      <c r="E23" s="62" t="s">
        <v>15</v>
      </c>
      <c r="F23" s="38"/>
      <c r="G23" s="38"/>
      <c r="H23" s="38"/>
    </row>
    <row r="24" spans="1:8" ht="15" customHeight="1" thickBot="1" x14ac:dyDescent="0.3">
      <c r="A24" s="62"/>
      <c r="B24" s="62"/>
      <c r="C24" s="62"/>
      <c r="D24" s="62"/>
      <c r="E24" s="62"/>
      <c r="F24" s="38"/>
      <c r="G24" s="38"/>
      <c r="H24" s="38"/>
    </row>
    <row r="25" spans="1:8" ht="15" customHeight="1" thickBot="1" x14ac:dyDescent="0.3">
      <c r="A25" s="9">
        <v>50</v>
      </c>
      <c r="B25" s="42">
        <f>PI()*(A25/2/1000)^2*1000</f>
        <v>1.9634954084936209</v>
      </c>
      <c r="C25" s="42">
        <f>$B25*$A$22/(C$22*10)</f>
        <v>0.98174770424681046</v>
      </c>
      <c r="D25" s="42">
        <f t="shared" ref="D25:E32" si="3">$B25*$A$22/(D$22*10)</f>
        <v>0.40906154343617102</v>
      </c>
      <c r="E25" s="42">
        <f t="shared" si="3"/>
        <v>0.3272492347489368</v>
      </c>
      <c r="F25" s="38"/>
      <c r="G25" s="38"/>
      <c r="H25" s="38"/>
    </row>
    <row r="26" spans="1:8" ht="15" customHeight="1" thickBot="1" x14ac:dyDescent="0.3">
      <c r="A26" s="9">
        <v>100</v>
      </c>
      <c r="B26" s="42">
        <f t="shared" ref="B26:B32" si="4">PI()*(A26/2/1000)^2*1000</f>
        <v>7.8539816339744837</v>
      </c>
      <c r="C26" s="42">
        <f t="shared" ref="C26:C32" si="5">$B26*$A$22/(C$22*10)</f>
        <v>3.9269908169872418</v>
      </c>
      <c r="D26" s="42">
        <f t="shared" si="3"/>
        <v>1.6362461737446841</v>
      </c>
      <c r="E26" s="42">
        <f t="shared" si="3"/>
        <v>1.3089969389957472</v>
      </c>
      <c r="F26" s="38"/>
      <c r="G26" s="38"/>
      <c r="H26" s="38"/>
    </row>
    <row r="27" spans="1:8" ht="15" customHeight="1" thickBot="1" x14ac:dyDescent="0.3">
      <c r="A27" s="9">
        <v>150</v>
      </c>
      <c r="B27" s="42">
        <f t="shared" si="4"/>
        <v>17.671458676442587</v>
      </c>
      <c r="C27" s="42">
        <f t="shared" si="5"/>
        <v>8.8357293382212934</v>
      </c>
      <c r="D27" s="42">
        <f t="shared" si="3"/>
        <v>3.6815538909255392</v>
      </c>
      <c r="E27" s="42">
        <f t="shared" si="3"/>
        <v>2.9452431127404313</v>
      </c>
      <c r="F27" s="38"/>
      <c r="G27" s="38"/>
      <c r="H27" s="38"/>
    </row>
    <row r="28" spans="1:8" ht="15" customHeight="1" thickBot="1" x14ac:dyDescent="0.3">
      <c r="A28" s="9">
        <v>200</v>
      </c>
      <c r="B28" s="42">
        <f t="shared" si="4"/>
        <v>31.415926535897935</v>
      </c>
      <c r="C28" s="42">
        <f t="shared" si="5"/>
        <v>15.707963267948967</v>
      </c>
      <c r="D28" s="42">
        <f t="shared" si="3"/>
        <v>6.5449846949787363</v>
      </c>
      <c r="E28" s="42">
        <f t="shared" si="3"/>
        <v>5.2359877559829888</v>
      </c>
      <c r="F28" s="38"/>
      <c r="G28" s="38"/>
      <c r="H28" s="38"/>
    </row>
    <row r="29" spans="1:8" ht="15" customHeight="1" thickBot="1" x14ac:dyDescent="0.3">
      <c r="A29" s="9">
        <v>250</v>
      </c>
      <c r="B29" s="42">
        <f t="shared" si="4"/>
        <v>49.087385212340514</v>
      </c>
      <c r="C29" s="42">
        <f t="shared" si="5"/>
        <v>24.543692606170257</v>
      </c>
      <c r="D29" s="42">
        <f t="shared" si="3"/>
        <v>10.226538585904274</v>
      </c>
      <c r="E29" s="42">
        <f t="shared" si="3"/>
        <v>8.1812308687234196</v>
      </c>
      <c r="F29" s="38"/>
      <c r="G29" s="38"/>
      <c r="H29" s="38"/>
    </row>
    <row r="30" spans="1:8" ht="15" customHeight="1" thickBot="1" x14ac:dyDescent="0.3">
      <c r="A30" s="9">
        <v>300</v>
      </c>
      <c r="B30" s="42">
        <f t="shared" si="4"/>
        <v>70.685834705770347</v>
      </c>
      <c r="C30" s="42">
        <f t="shared" si="5"/>
        <v>35.342917352885173</v>
      </c>
      <c r="D30" s="42">
        <f t="shared" si="3"/>
        <v>14.726215563702157</v>
      </c>
      <c r="E30" s="42">
        <f t="shared" si="3"/>
        <v>11.780972450961725</v>
      </c>
      <c r="F30" s="38"/>
      <c r="G30" s="38"/>
      <c r="H30" s="38"/>
    </row>
    <row r="31" spans="1:8" ht="15" customHeight="1" thickBot="1" x14ac:dyDescent="0.3">
      <c r="A31" s="9">
        <v>375</v>
      </c>
      <c r="B31" s="42">
        <f t="shared" si="4"/>
        <v>110.44661672776617</v>
      </c>
      <c r="C31" s="42">
        <f t="shared" si="5"/>
        <v>55.223308363883092</v>
      </c>
      <c r="D31" s="42">
        <f t="shared" si="3"/>
        <v>23.009711818284622</v>
      </c>
      <c r="E31" s="42">
        <f t="shared" si="3"/>
        <v>18.407769454627697</v>
      </c>
      <c r="F31" s="38"/>
      <c r="G31" s="38"/>
      <c r="H31" s="38"/>
    </row>
    <row r="32" spans="1:8" ht="15" customHeight="1" thickBot="1" x14ac:dyDescent="0.3">
      <c r="A32" s="9">
        <v>400</v>
      </c>
      <c r="B32" s="42">
        <f t="shared" si="4"/>
        <v>125.66370614359174</v>
      </c>
      <c r="C32" s="42">
        <f t="shared" si="5"/>
        <v>62.831853071795869</v>
      </c>
      <c r="D32" s="42">
        <f t="shared" si="3"/>
        <v>26.179938779914945</v>
      </c>
      <c r="E32" s="42">
        <f t="shared" si="3"/>
        <v>20.943951023931955</v>
      </c>
      <c r="F32" s="38"/>
      <c r="G32" s="38" t="s">
        <v>44</v>
      </c>
      <c r="H32" s="38"/>
    </row>
    <row r="33" spans="1:8" ht="15" customHeight="1" thickBot="1" x14ac:dyDescent="0.3">
      <c r="A33" s="68" t="s">
        <v>7</v>
      </c>
      <c r="B33" s="69"/>
      <c r="C33" s="69"/>
      <c r="D33" s="69"/>
      <c r="E33" s="70"/>
      <c r="F33" s="38"/>
      <c r="G33" s="38"/>
      <c r="H33" s="38"/>
    </row>
    <row r="34" spans="1:8" ht="18" customHeight="1" thickBot="1" x14ac:dyDescent="0.3">
      <c r="A34" s="72" t="s">
        <v>45</v>
      </c>
      <c r="B34" s="73"/>
      <c r="C34" s="43"/>
      <c r="D34" s="10"/>
      <c r="E34" s="9" t="s">
        <v>0</v>
      </c>
      <c r="F34" s="38"/>
      <c r="G34" s="44">
        <v>25</v>
      </c>
      <c r="H34" s="9" t="s">
        <v>0</v>
      </c>
    </row>
    <row r="35" spans="1:8" ht="18" customHeight="1" thickBot="1" x14ac:dyDescent="0.3">
      <c r="A35" s="72" t="s">
        <v>46</v>
      </c>
      <c r="B35" s="73"/>
      <c r="C35" s="43"/>
      <c r="D35" s="10"/>
      <c r="E35" s="9" t="s">
        <v>1</v>
      </c>
      <c r="F35" s="38"/>
      <c r="G35" s="44">
        <v>15</v>
      </c>
      <c r="H35" s="9" t="s">
        <v>1</v>
      </c>
    </row>
    <row r="36" spans="1:8" ht="18" customHeight="1" thickBot="1" x14ac:dyDescent="0.3">
      <c r="A36" s="74" t="s">
        <v>8</v>
      </c>
      <c r="B36" s="75"/>
      <c r="C36" s="45"/>
      <c r="D36" s="10"/>
      <c r="E36" s="9" t="s">
        <v>2</v>
      </c>
      <c r="F36" s="38"/>
      <c r="G36" s="44">
        <v>50</v>
      </c>
      <c r="H36" s="9" t="s">
        <v>2</v>
      </c>
    </row>
    <row r="37" spans="1:8" ht="18" customHeight="1" thickBot="1" x14ac:dyDescent="0.3">
      <c r="A37" s="74" t="s">
        <v>3</v>
      </c>
      <c r="B37" s="75"/>
      <c r="C37" s="45"/>
      <c r="D37" s="10"/>
      <c r="E37" s="9" t="s">
        <v>4</v>
      </c>
      <c r="F37" s="38"/>
      <c r="G37" s="44">
        <v>162</v>
      </c>
      <c r="H37" s="9" t="s">
        <v>4</v>
      </c>
    </row>
    <row r="38" spans="1:8" ht="15" customHeight="1" thickBot="1" x14ac:dyDescent="0.3">
      <c r="A38" s="71" t="s">
        <v>32</v>
      </c>
      <c r="B38" s="71"/>
      <c r="C38" s="71"/>
      <c r="D38" s="71"/>
      <c r="E38" s="71"/>
      <c r="F38" s="38"/>
      <c r="G38" s="38"/>
      <c r="H38" s="38"/>
    </row>
    <row r="39" spans="1:8" ht="25.5" customHeight="1" thickBot="1" x14ac:dyDescent="0.3">
      <c r="A39" s="76" t="s">
        <v>70</v>
      </c>
      <c r="B39" s="77"/>
      <c r="C39" s="43"/>
      <c r="D39" s="42" t="str">
        <f>IF(D36=0,"",PI()*(D36/2/1000)^2*D37)</f>
        <v/>
      </c>
      <c r="E39" s="9" t="s">
        <v>53</v>
      </c>
      <c r="F39" s="38"/>
      <c r="G39" s="42">
        <f>PI()*(G36/2/1000)^2*G37</f>
        <v>0.31808625617596659</v>
      </c>
      <c r="H39" s="9" t="s">
        <v>53</v>
      </c>
    </row>
    <row r="40" spans="1:8" ht="25.5" customHeight="1" thickBot="1" x14ac:dyDescent="0.3">
      <c r="A40" s="66" t="s">
        <v>47</v>
      </c>
      <c r="B40" s="67"/>
      <c r="C40" s="46"/>
      <c r="D40" s="47" t="str">
        <f>IFERROR(D39*D34/(D35*10),"")</f>
        <v/>
      </c>
      <c r="E40" s="9" t="s">
        <v>5</v>
      </c>
      <c r="F40" s="38"/>
      <c r="G40" s="47">
        <f>G39*G34/(G35*10)</f>
        <v>5.3014376029327764E-2</v>
      </c>
      <c r="H40" s="9" t="s">
        <v>5</v>
      </c>
    </row>
    <row r="41" spans="1:8" ht="25.5" customHeight="1" thickBot="1" x14ac:dyDescent="0.3">
      <c r="A41" s="78" t="s">
        <v>76</v>
      </c>
      <c r="B41" s="79"/>
      <c r="C41" s="48"/>
      <c r="D41" s="49" t="str">
        <f>IFERROR(D40/1.2,"")</f>
        <v/>
      </c>
      <c r="E41" s="13" t="s">
        <v>6</v>
      </c>
      <c r="F41" s="38"/>
      <c r="G41" s="49">
        <f>G40/1.2</f>
        <v>4.4178646691106473E-2</v>
      </c>
      <c r="H41" s="13" t="s">
        <v>6</v>
      </c>
    </row>
    <row r="42" spans="1:8" ht="25.5" customHeight="1" thickBot="1" x14ac:dyDescent="0.3">
      <c r="A42" s="66" t="s">
        <v>77</v>
      </c>
      <c r="B42" s="67"/>
      <c r="C42" s="45"/>
      <c r="D42" s="50" t="str">
        <f>IFERROR(D39/D41*1000,"")</f>
        <v/>
      </c>
      <c r="E42" s="9" t="s">
        <v>6</v>
      </c>
      <c r="F42" s="38"/>
      <c r="G42" s="50">
        <f>G39/G41*1000</f>
        <v>7199.9999999999991</v>
      </c>
      <c r="H42" s="9" t="s">
        <v>6</v>
      </c>
    </row>
    <row r="43" spans="1:8" ht="15" customHeight="1" thickBot="1" x14ac:dyDescent="0.3">
      <c r="A43" s="63" t="s">
        <v>23</v>
      </c>
      <c r="B43" s="64"/>
      <c r="C43" s="64"/>
      <c r="D43" s="64"/>
      <c r="E43" s="65"/>
      <c r="F43" s="38"/>
      <c r="G43" s="38"/>
      <c r="H43" s="38"/>
    </row>
    <row r="44" spans="1:8" ht="25.5" customHeight="1" x14ac:dyDescent="0.25">
      <c r="A44" s="15" t="s">
        <v>24</v>
      </c>
      <c r="B44" s="16"/>
      <c r="C44" s="16"/>
      <c r="D44" s="16"/>
      <c r="E44" s="17"/>
      <c r="F44" s="38"/>
      <c r="G44" s="38"/>
      <c r="H44" s="38"/>
    </row>
    <row r="45" spans="1:8" ht="25.5" customHeight="1" x14ac:dyDescent="0.25">
      <c r="A45" s="18" t="s">
        <v>75</v>
      </c>
      <c r="B45" s="21" t="s">
        <v>25</v>
      </c>
      <c r="C45" s="19"/>
      <c r="D45" s="19" t="s">
        <v>75</v>
      </c>
      <c r="E45" s="22" t="s">
        <v>26</v>
      </c>
      <c r="F45" s="38"/>
      <c r="G45" s="38"/>
      <c r="H45" s="38"/>
    </row>
    <row r="46" spans="1:8" ht="25.5" customHeight="1" x14ac:dyDescent="0.25">
      <c r="A46" s="23" t="s">
        <v>27</v>
      </c>
      <c r="B46" s="19"/>
      <c r="C46" s="19"/>
      <c r="D46" s="19"/>
      <c r="E46" s="20"/>
      <c r="F46" s="38"/>
      <c r="G46" s="38"/>
      <c r="H46" s="38"/>
    </row>
    <row r="47" spans="1:8" ht="25.5" customHeight="1" thickBot="1" x14ac:dyDescent="0.3">
      <c r="A47" s="24" t="s">
        <v>75</v>
      </c>
      <c r="B47" s="51" t="s">
        <v>28</v>
      </c>
      <c r="C47" s="26"/>
      <c r="D47" s="26"/>
      <c r="E47" s="52"/>
      <c r="F47" s="38"/>
      <c r="G47" s="38"/>
      <c r="H47" s="38"/>
    </row>
  </sheetData>
  <mergeCells count="29">
    <mergeCell ref="A8:E8"/>
    <mergeCell ref="A1:E1"/>
    <mergeCell ref="B3:E3"/>
    <mergeCell ref="B4:E4"/>
    <mergeCell ref="D5:E5"/>
    <mergeCell ref="D6:E6"/>
    <mergeCell ref="D7:E7"/>
    <mergeCell ref="D2:E2"/>
    <mergeCell ref="A23:A24"/>
    <mergeCell ref="B23:B24"/>
    <mergeCell ref="C23:C24"/>
    <mergeCell ref="D23:D24"/>
    <mergeCell ref="A43:E43"/>
    <mergeCell ref="E23:E24"/>
    <mergeCell ref="A42:B42"/>
    <mergeCell ref="A33:E33"/>
    <mergeCell ref="A38:E38"/>
    <mergeCell ref="A34:B34"/>
    <mergeCell ref="A35:B35"/>
    <mergeCell ref="A36:B36"/>
    <mergeCell ref="A37:B37"/>
    <mergeCell ref="A39:B39"/>
    <mergeCell ref="A40:B40"/>
    <mergeCell ref="A41:B41"/>
    <mergeCell ref="A11:A12"/>
    <mergeCell ref="B11:B12"/>
    <mergeCell ref="C11:C12"/>
    <mergeCell ref="D11:D12"/>
    <mergeCell ref="E11:E12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>
      <selection activeCell="F3" sqref="F3"/>
    </sheetView>
  </sheetViews>
  <sheetFormatPr defaultRowHeight="15" x14ac:dyDescent="0.25"/>
  <cols>
    <col min="1" max="4" width="27.140625" style="1" customWidth="1"/>
    <col min="5" max="7" width="9.140625" style="1"/>
    <col min="8" max="8" width="14.85546875" style="1" customWidth="1"/>
    <col min="9" max="9" width="27.5703125" style="1" customWidth="1"/>
    <col min="10" max="16384" width="9.140625" style="1"/>
  </cols>
  <sheetData>
    <row r="1" spans="1:10" ht="42" customHeight="1" thickBot="1" x14ac:dyDescent="0.3">
      <c r="A1" s="80" t="s">
        <v>43</v>
      </c>
      <c r="B1" s="80"/>
      <c r="C1" s="80"/>
      <c r="D1" s="80"/>
    </row>
    <row r="2" spans="1:10" ht="25.5" customHeight="1" thickBot="1" x14ac:dyDescent="0.3">
      <c r="A2" s="34" t="s">
        <v>59</v>
      </c>
      <c r="B2" s="35"/>
      <c r="C2" s="34" t="s">
        <v>62</v>
      </c>
      <c r="D2" s="35"/>
    </row>
    <row r="3" spans="1:10" ht="25.5" customHeight="1" thickBot="1" x14ac:dyDescent="0.3">
      <c r="A3" s="34" t="s">
        <v>22</v>
      </c>
      <c r="B3" s="85"/>
      <c r="C3" s="85"/>
      <c r="D3" s="85"/>
    </row>
    <row r="4" spans="1:10" ht="25.5" customHeight="1" thickBot="1" x14ac:dyDescent="0.3">
      <c r="A4" s="34" t="s">
        <v>60</v>
      </c>
      <c r="B4" s="86"/>
      <c r="C4" s="86"/>
      <c r="D4" s="86"/>
      <c r="E4" s="58"/>
      <c r="F4" s="58"/>
      <c r="G4" s="58"/>
      <c r="H4" s="58"/>
      <c r="I4" s="58"/>
      <c r="J4" s="58"/>
    </row>
    <row r="5" spans="1:10" ht="25.5" customHeight="1" thickBot="1" x14ac:dyDescent="0.3">
      <c r="A5" s="34" t="s">
        <v>61</v>
      </c>
      <c r="B5" s="36"/>
      <c r="C5" s="34" t="s">
        <v>64</v>
      </c>
      <c r="D5" s="36"/>
      <c r="E5" s="58"/>
      <c r="F5" s="58"/>
      <c r="G5" s="58"/>
      <c r="H5" s="58"/>
      <c r="I5" s="58"/>
      <c r="J5" s="58"/>
    </row>
    <row r="6" spans="1:10" ht="25.5" customHeight="1" thickBot="1" x14ac:dyDescent="0.3">
      <c r="A6" s="34" t="s">
        <v>69</v>
      </c>
      <c r="B6" s="36"/>
      <c r="C6" s="34" t="s">
        <v>63</v>
      </c>
      <c r="D6" s="36"/>
      <c r="E6" s="58"/>
      <c r="F6" s="58"/>
      <c r="G6" s="58"/>
      <c r="H6" s="58"/>
      <c r="I6" s="58"/>
      <c r="J6" s="58"/>
    </row>
    <row r="7" spans="1:10" ht="25.5" customHeight="1" thickBot="1" x14ac:dyDescent="0.3">
      <c r="A7" s="34" t="s">
        <v>68</v>
      </c>
      <c r="B7" s="36"/>
      <c r="C7" s="34" t="s">
        <v>65</v>
      </c>
      <c r="D7" s="36"/>
      <c r="E7" s="58"/>
      <c r="F7" s="58"/>
      <c r="G7" s="58"/>
      <c r="H7" s="58" t="s">
        <v>44</v>
      </c>
      <c r="I7" s="58"/>
      <c r="J7" s="58"/>
    </row>
    <row r="8" spans="1:10" ht="15.75" thickBot="1" x14ac:dyDescent="0.3">
      <c r="A8" s="71" t="s">
        <v>33</v>
      </c>
      <c r="B8" s="71"/>
      <c r="C8" s="71"/>
      <c r="D8" s="71"/>
      <c r="E8" s="58"/>
      <c r="F8" s="58"/>
      <c r="G8" s="58"/>
      <c r="H8" s="58"/>
      <c r="I8" s="58"/>
      <c r="J8" s="58"/>
    </row>
    <row r="9" spans="1:10" ht="25.5" customHeight="1" thickBot="1" x14ac:dyDescent="0.3">
      <c r="A9" s="87" t="s">
        <v>55</v>
      </c>
      <c r="B9" s="88"/>
      <c r="C9" s="28"/>
      <c r="D9" s="29" t="s">
        <v>53</v>
      </c>
      <c r="E9" s="53"/>
      <c r="F9" s="58"/>
      <c r="G9" s="58"/>
      <c r="H9" s="8">
        <v>25.8</v>
      </c>
      <c r="I9" s="9" t="s">
        <v>53</v>
      </c>
      <c r="J9" s="58"/>
    </row>
    <row r="10" spans="1:10" ht="25.5" customHeight="1" thickBot="1" x14ac:dyDescent="0.3">
      <c r="A10" s="87" t="s">
        <v>56</v>
      </c>
      <c r="B10" s="88"/>
      <c r="C10" s="30"/>
      <c r="D10" s="29" t="s">
        <v>0</v>
      </c>
      <c r="E10" s="53"/>
      <c r="F10" s="58"/>
      <c r="G10" s="58"/>
      <c r="H10" s="10">
        <v>10</v>
      </c>
      <c r="I10" s="9" t="s">
        <v>0</v>
      </c>
      <c r="J10" s="58"/>
    </row>
    <row r="11" spans="1:10" ht="25.5" customHeight="1" thickBot="1" x14ac:dyDescent="0.3">
      <c r="A11" s="87" t="s">
        <v>57</v>
      </c>
      <c r="B11" s="88"/>
      <c r="C11" s="30"/>
      <c r="D11" s="29" t="s">
        <v>0</v>
      </c>
      <c r="E11" s="53" t="s">
        <v>9</v>
      </c>
      <c r="F11" s="58"/>
      <c r="G11" s="58"/>
      <c r="H11" s="10">
        <v>0.05</v>
      </c>
      <c r="I11" s="9" t="s">
        <v>0</v>
      </c>
      <c r="J11" s="58"/>
    </row>
    <row r="12" spans="1:10" ht="25.5" customHeight="1" thickBot="1" x14ac:dyDescent="0.3">
      <c r="A12" s="87" t="s">
        <v>58</v>
      </c>
      <c r="B12" s="88"/>
      <c r="C12" s="31">
        <f>C10-C11</f>
        <v>0</v>
      </c>
      <c r="D12" s="29" t="s">
        <v>11</v>
      </c>
      <c r="E12" s="54">
        <v>1.86</v>
      </c>
      <c r="F12" s="58"/>
      <c r="G12" s="58"/>
      <c r="H12" s="9">
        <f>H10-H11</f>
        <v>9.9499999999999993</v>
      </c>
      <c r="I12" s="9" t="s">
        <v>11</v>
      </c>
      <c r="J12" s="58"/>
    </row>
    <row r="13" spans="1:10" ht="25.5" customHeight="1" thickBot="1" x14ac:dyDescent="0.3">
      <c r="A13" s="87" t="s">
        <v>54</v>
      </c>
      <c r="B13" s="88"/>
      <c r="C13" s="31">
        <f>C12*C9/1000</f>
        <v>0</v>
      </c>
      <c r="D13" s="29" t="s">
        <v>13</v>
      </c>
      <c r="E13" s="55" t="s">
        <v>10</v>
      </c>
      <c r="F13" s="58"/>
      <c r="G13" s="58"/>
      <c r="H13" s="56">
        <f>H12*H9/1000</f>
        <v>0.25670999999999999</v>
      </c>
      <c r="I13" s="9" t="s">
        <v>13</v>
      </c>
      <c r="J13" s="58"/>
    </row>
    <row r="14" spans="1:10" ht="25.5" customHeight="1" thickBot="1" x14ac:dyDescent="0.3">
      <c r="A14" s="87" t="s">
        <v>66</v>
      </c>
      <c r="B14" s="88"/>
      <c r="C14" s="32">
        <f>C9*C12*E12/1000</f>
        <v>0</v>
      </c>
      <c r="D14" s="33" t="s">
        <v>12</v>
      </c>
      <c r="E14" s="58"/>
      <c r="F14" s="58"/>
      <c r="G14" s="58"/>
      <c r="H14" s="57">
        <f>H9*H12*E12/1000</f>
        <v>0.47748059999999998</v>
      </c>
      <c r="I14" s="11" t="s">
        <v>12</v>
      </c>
      <c r="J14" s="58"/>
    </row>
    <row r="15" spans="1:10" ht="15" customHeight="1" thickBot="1" x14ac:dyDescent="0.3">
      <c r="A15" s="71" t="s">
        <v>38</v>
      </c>
      <c r="B15" s="71"/>
      <c r="C15" s="71"/>
      <c r="D15" s="71"/>
      <c r="E15" s="58"/>
      <c r="F15" s="58"/>
      <c r="G15" s="58"/>
      <c r="H15" s="58"/>
      <c r="I15" s="58"/>
      <c r="J15" s="58"/>
    </row>
    <row r="16" spans="1:10" ht="15" customHeight="1" thickBot="1" x14ac:dyDescent="0.3">
      <c r="A16" s="90" t="s">
        <v>18</v>
      </c>
      <c r="B16" s="91"/>
      <c r="C16" s="91"/>
      <c r="D16" s="92"/>
      <c r="E16" s="58"/>
      <c r="F16" s="58"/>
      <c r="G16" s="58"/>
      <c r="H16" s="58"/>
      <c r="I16" s="58"/>
      <c r="J16" s="58"/>
    </row>
    <row r="17" spans="1:10" ht="15" customHeight="1" thickBot="1" x14ac:dyDescent="0.3">
      <c r="A17" s="37" t="s">
        <v>34</v>
      </c>
      <c r="B17" s="37" t="s">
        <v>35</v>
      </c>
      <c r="C17" s="37" t="s">
        <v>36</v>
      </c>
      <c r="D17" s="37" t="s">
        <v>37</v>
      </c>
      <c r="E17" s="58"/>
      <c r="F17" s="58"/>
      <c r="G17" s="58"/>
      <c r="H17" s="58"/>
      <c r="I17" s="58"/>
      <c r="J17" s="58"/>
    </row>
    <row r="18" spans="1:10" ht="15" customHeight="1" thickBot="1" x14ac:dyDescent="0.3">
      <c r="A18" s="9">
        <v>100</v>
      </c>
      <c r="B18" s="12">
        <v>15.2</v>
      </c>
      <c r="C18" s="9">
        <v>15</v>
      </c>
      <c r="D18" s="9">
        <v>30</v>
      </c>
      <c r="E18" s="2"/>
    </row>
    <row r="19" spans="1:10" ht="15" customHeight="1" thickBot="1" x14ac:dyDescent="0.3">
      <c r="A19" s="9">
        <v>200</v>
      </c>
      <c r="B19" s="12">
        <v>30.3</v>
      </c>
      <c r="C19" s="9">
        <v>30</v>
      </c>
      <c r="D19" s="9">
        <v>60</v>
      </c>
      <c r="E19" s="2"/>
    </row>
    <row r="20" spans="1:10" ht="15" customHeight="1" thickBot="1" x14ac:dyDescent="0.3">
      <c r="A20" s="9">
        <v>300</v>
      </c>
      <c r="B20" s="12">
        <v>45.5</v>
      </c>
      <c r="C20" s="9">
        <v>45</v>
      </c>
      <c r="D20" s="9">
        <v>90</v>
      </c>
      <c r="E20" s="2"/>
    </row>
    <row r="21" spans="1:10" ht="15" customHeight="1" thickBot="1" x14ac:dyDescent="0.3">
      <c r="A21" s="9">
        <v>400</v>
      </c>
      <c r="B21" s="12">
        <v>61</v>
      </c>
      <c r="C21" s="9">
        <v>60</v>
      </c>
      <c r="D21" s="9">
        <v>120</v>
      </c>
      <c r="E21" s="2"/>
    </row>
    <row r="22" spans="1:10" ht="15" customHeight="1" thickBot="1" x14ac:dyDescent="0.3">
      <c r="A22" s="9">
        <v>500</v>
      </c>
      <c r="B22" s="12">
        <v>76</v>
      </c>
      <c r="C22" s="9">
        <v>75</v>
      </c>
      <c r="D22" s="9">
        <v>150</v>
      </c>
      <c r="E22" s="2"/>
    </row>
    <row r="23" spans="1:10" ht="15" customHeight="1" thickBot="1" x14ac:dyDescent="0.3">
      <c r="A23" s="9">
        <v>600</v>
      </c>
      <c r="B23" s="12">
        <v>91.3</v>
      </c>
      <c r="C23" s="9">
        <v>90</v>
      </c>
      <c r="D23" s="9">
        <v>180</v>
      </c>
      <c r="E23" s="2"/>
    </row>
    <row r="24" spans="1:10" ht="15" customHeight="1" thickBot="1" x14ac:dyDescent="0.3">
      <c r="A24" s="9">
        <v>700</v>
      </c>
      <c r="B24" s="12">
        <v>106.2</v>
      </c>
      <c r="C24" s="9">
        <v>105</v>
      </c>
      <c r="D24" s="9">
        <v>210</v>
      </c>
      <c r="E24" s="2"/>
    </row>
    <row r="25" spans="1:10" ht="15" customHeight="1" thickBot="1" x14ac:dyDescent="0.3">
      <c r="A25" s="9">
        <v>800</v>
      </c>
      <c r="B25" s="12">
        <v>121.2</v>
      </c>
      <c r="C25" s="9">
        <v>120</v>
      </c>
      <c r="D25" s="9">
        <v>240</v>
      </c>
      <c r="E25" s="2"/>
    </row>
    <row r="26" spans="1:10" ht="15" customHeight="1" thickBot="1" x14ac:dyDescent="0.3">
      <c r="A26" s="9">
        <v>900</v>
      </c>
      <c r="B26" s="12">
        <v>136</v>
      </c>
      <c r="C26" s="9">
        <v>135</v>
      </c>
      <c r="D26" s="9">
        <v>270</v>
      </c>
      <c r="E26" s="2"/>
    </row>
    <row r="27" spans="1:10" ht="15" customHeight="1" thickBot="1" x14ac:dyDescent="0.3">
      <c r="A27" s="9">
        <v>1000</v>
      </c>
      <c r="B27" s="12">
        <v>151.5</v>
      </c>
      <c r="C27" s="9">
        <v>150</v>
      </c>
      <c r="D27" s="9">
        <v>300</v>
      </c>
      <c r="E27" s="2"/>
      <c r="H27" s="4" t="s">
        <v>44</v>
      </c>
    </row>
    <row r="28" spans="1:10" ht="15" customHeight="1" thickBot="1" x14ac:dyDescent="0.3">
      <c r="A28" s="71" t="s">
        <v>39</v>
      </c>
      <c r="B28" s="71"/>
      <c r="C28" s="71"/>
      <c r="D28" s="71"/>
      <c r="E28" s="2"/>
    </row>
    <row r="29" spans="1:10" ht="15" customHeight="1" thickBot="1" x14ac:dyDescent="0.3">
      <c r="A29" s="89" t="s">
        <v>50</v>
      </c>
      <c r="B29" s="89"/>
      <c r="C29" s="8"/>
      <c r="D29" s="13" t="s">
        <v>0</v>
      </c>
      <c r="E29" s="2"/>
      <c r="H29" s="7">
        <v>20</v>
      </c>
      <c r="I29" s="5" t="s">
        <v>0</v>
      </c>
    </row>
    <row r="30" spans="1:10" ht="15" customHeight="1" thickBot="1" x14ac:dyDescent="0.3">
      <c r="A30" s="89" t="s">
        <v>51</v>
      </c>
      <c r="B30" s="89"/>
      <c r="C30" s="10"/>
      <c r="D30" s="13" t="s">
        <v>19</v>
      </c>
      <c r="E30" s="2"/>
      <c r="H30" s="3">
        <v>100</v>
      </c>
      <c r="I30" s="5" t="s">
        <v>19</v>
      </c>
    </row>
    <row r="31" spans="1:10" ht="15" customHeight="1" thickBot="1" x14ac:dyDescent="0.3">
      <c r="A31" s="89" t="s">
        <v>52</v>
      </c>
      <c r="B31" s="89"/>
      <c r="C31" s="10"/>
      <c r="D31" s="13" t="s">
        <v>1</v>
      </c>
      <c r="E31" s="2"/>
      <c r="H31" s="3">
        <v>15</v>
      </c>
      <c r="I31" s="5" t="s">
        <v>1</v>
      </c>
    </row>
    <row r="32" spans="1:10" ht="21" customHeight="1" thickBot="1" x14ac:dyDescent="0.3">
      <c r="A32" s="93" t="s">
        <v>67</v>
      </c>
      <c r="B32" s="94"/>
      <c r="C32" s="14" t="str">
        <f>IFERROR(C29*3*C30/C31/10000,"")</f>
        <v/>
      </c>
      <c r="D32" s="13" t="s">
        <v>19</v>
      </c>
      <c r="E32" s="2"/>
      <c r="H32" s="6">
        <f>H29*3*H30/H31/10000</f>
        <v>0.04</v>
      </c>
      <c r="I32" s="5" t="s">
        <v>19</v>
      </c>
    </row>
    <row r="33" spans="1:9" ht="21" customHeight="1" thickBot="1" x14ac:dyDescent="0.3">
      <c r="A33" s="94"/>
      <c r="B33" s="94"/>
      <c r="C33" s="14" t="str">
        <f>IFERROR(C32*60,"")</f>
        <v/>
      </c>
      <c r="D33" s="13" t="s">
        <v>20</v>
      </c>
      <c r="E33" s="2"/>
      <c r="H33" s="6">
        <f>H32*60</f>
        <v>2.4</v>
      </c>
      <c r="I33" s="5" t="s">
        <v>20</v>
      </c>
    </row>
    <row r="34" spans="1:9" ht="15" customHeight="1" thickBot="1" x14ac:dyDescent="0.3">
      <c r="A34" s="63" t="s">
        <v>23</v>
      </c>
      <c r="B34" s="64"/>
      <c r="C34" s="64"/>
      <c r="D34" s="64"/>
      <c r="E34" s="2"/>
    </row>
    <row r="35" spans="1:9" ht="25.5" customHeight="1" x14ac:dyDescent="0.25">
      <c r="A35" s="15" t="s">
        <v>24</v>
      </c>
      <c r="B35" s="16"/>
      <c r="C35" s="16"/>
      <c r="D35" s="17"/>
      <c r="E35" s="2"/>
    </row>
    <row r="36" spans="1:9" ht="25.5" customHeight="1" x14ac:dyDescent="0.25">
      <c r="A36" s="18" t="s">
        <v>40</v>
      </c>
      <c r="B36" s="21" t="s">
        <v>25</v>
      </c>
      <c r="C36" s="19" t="s">
        <v>42</v>
      </c>
      <c r="D36" s="22" t="s">
        <v>26</v>
      </c>
    </row>
    <row r="37" spans="1:9" ht="25.5" customHeight="1" x14ac:dyDescent="0.25">
      <c r="A37" s="23" t="s">
        <v>27</v>
      </c>
      <c r="B37" s="19"/>
      <c r="C37" s="19"/>
      <c r="D37" s="20"/>
    </row>
    <row r="38" spans="1:9" ht="25.5" customHeight="1" thickBot="1" x14ac:dyDescent="0.3">
      <c r="A38" s="24" t="s">
        <v>41</v>
      </c>
      <c r="B38" s="25" t="s">
        <v>28</v>
      </c>
      <c r="C38" s="26"/>
      <c r="D38" s="27"/>
    </row>
  </sheetData>
  <mergeCells count="18">
    <mergeCell ref="A32:B33"/>
    <mergeCell ref="A15:D15"/>
    <mergeCell ref="A1:D1"/>
    <mergeCell ref="B3:D3"/>
    <mergeCell ref="B4:D4"/>
    <mergeCell ref="A14:B14"/>
    <mergeCell ref="A34:D34"/>
    <mergeCell ref="A29:B29"/>
    <mergeCell ref="A30:B30"/>
    <mergeCell ref="A8:D8"/>
    <mergeCell ref="A9:B9"/>
    <mergeCell ref="A10:B10"/>
    <mergeCell ref="A11:B11"/>
    <mergeCell ref="A12:B12"/>
    <mergeCell ref="A13:B13"/>
    <mergeCell ref="A16:D16"/>
    <mergeCell ref="A31:B31"/>
    <mergeCell ref="A28:D2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&amp;R&amp;F</oddFooter>
  </headerFooter>
  <drawing r:id="rId2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E1033FFEF2A344D5AAFC45AA6EE3561E" version="1.0.0">
  <systemFields>
    <field name="Objective-Id">
      <value order="0">A9957752</value>
    </field>
    <field name="Objective-Title">
      <value order="0">IT-7 TS7.2 Pipe Chlorination and TS7.3 Pipe Dechlorination v1.0 (June 2019)</value>
    </field>
    <field name="Objective-Description">
      <value order="0"/>
    </field>
    <field name="Objective-CreationStamp">
      <value order="0">2018-12-16T23:59:57Z</value>
    </field>
    <field name="Objective-IsApproved">
      <value order="0">false</value>
    </field>
    <field name="Objective-IsPublished">
      <value order="0">true</value>
    </field>
    <field name="Objective-DatePublished">
      <value order="0">2019-05-21T04:39:58Z</value>
    </field>
    <field name="Objective-ModificationStamp">
      <value order="0">2019-05-21T04:39:58Z</value>
    </field>
    <field name="Objective-Owner">
      <value order="0">Natalie Rooseboom</value>
    </field>
    <field name="Objective-Path">
      <value order="0">TCC Global Folder:3. Projects and Contracts:Infrastructure Development Code (IDC) Improvement Projects:Action 1 - Changes to the IDC:IDC Projects - underway - some filing required:0004 Documents for Toolbox</value>
    </field>
    <field name="Objective-Parent">
      <value order="0">0004 Documents for Toolbox</value>
    </field>
    <field name="Objective-State">
      <value order="0">Published</value>
    </field>
    <field name="Objective-VersionId">
      <value order="0">vA11373499</value>
    </field>
    <field name="Objective-Version">
      <value order="0">2.0</value>
    </field>
    <field name="Objective-VersionNumber">
      <value order="0">5</value>
    </field>
    <field name="Objective-VersionComment">
      <value order="0"/>
    </field>
    <field name="Objective-FileNumber">
      <value order="0">qA446802</value>
    </field>
    <field name="Objective-Classification">
      <value order="0">Staff</value>
    </field>
    <field name="Objective-Caveats">
      <value order="0"/>
    </field>
  </systemFields>
  <catalogues>
    <catalogue name="Business Document Type Catalogue" type="type" ori="id:cA25">
      <field name="Objective-Business Type">
        <value order="0"/>
      </field>
      <field name="Objective-Date on Document">
        <value order="0"/>
      </field>
      <field name="Objective-Date Received">
        <value order="0"/>
      </field>
      <field name="Objective-Ozone Contact">
        <value order="0"/>
      </field>
      <field name="Objective-Internal Reference">
        <value order="0"/>
      </field>
      <field name="Objective-Hardcopy Location">
        <value order="0"/>
      </field>
      <field name="Objective-User Disposed">
        <value order="0"/>
      </field>
      <field name="Objective-AssetID">
        <value order="0"/>
      </field>
      <field name="Objective-OzoneID">
        <value order="0"/>
      </field>
      <field name="Objective-EsriAttachmentId">
        <value order="0"/>
      </field>
      <field name="Objective-EsriId">
        <value order="0"/>
      </field>
      <field name="Objective-WorkOrderID">
        <value order="0"/>
      </field>
      <field name="Objective-Connect Creator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1033FFEF2A344D5AAFC45AA6EE356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TS7.2 Disinfection Mixture</vt:lpstr>
      <vt:lpstr>TS7.3 De-chlorination Mixture</vt:lpstr>
      <vt:lpstr>'TS7.2 Disinfection Mixture'!Print_Area</vt:lpstr>
      <vt:lpstr>'TS7.3 De-chlorination Mixture'!Print_Area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petren</dc:creator>
  <cp:lastModifiedBy>Natalie Rooseboom</cp:lastModifiedBy>
  <cp:lastPrinted>2019-05-21T04:38:40Z</cp:lastPrinted>
  <dcterms:created xsi:type="dcterms:W3CDTF">2018-10-07T08:03:45Z</dcterms:created>
  <dcterms:modified xsi:type="dcterms:W3CDTF">2019-05-21T04:39:52Z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A9957752</vt:lpwstr>
  </property>
  <property fmtid="{D5CDD505-2E9C-101B-9397-08002B2CF9AE}" pid="4" name="Objective-Title">
    <vt:lpwstr>IT-7 TS7.2 Pipe Chlorination and TS7.3 Pipe Dechlorination v1.0 (June 2019)</vt:lpwstr>
  </property>
  <property fmtid="{D5CDD505-2E9C-101B-9397-08002B2CF9AE}" pid="5" name="Objective-Description">
    <vt:lpwstr/>
  </property>
  <property fmtid="{D5CDD505-2E9C-101B-9397-08002B2CF9AE}" pid="6" name="Objective-CreationStamp">
    <vt:filetime>2019-04-16T02:13:16Z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2019-05-21T04:39:58Z</vt:filetime>
  </property>
  <property fmtid="{D5CDD505-2E9C-101B-9397-08002B2CF9AE}" pid="10" name="Objective-ModificationStamp">
    <vt:filetime>2019-05-21T04:39:58Z</vt:filetime>
  </property>
  <property fmtid="{D5CDD505-2E9C-101B-9397-08002B2CF9AE}" pid="11" name="Objective-Owner">
    <vt:lpwstr>Natalie Rooseboom</vt:lpwstr>
  </property>
  <property fmtid="{D5CDD505-2E9C-101B-9397-08002B2CF9AE}" pid="12" name="Objective-Path">
    <vt:lpwstr>TCC Global Folder:3. Projects and Contracts:Infrastructure Development Code (IDC) Improvement Projects:Action 1 - Changes to the IDC:IDC Projects - underway - some filing required:0004 Documents for Toolbox:</vt:lpwstr>
  </property>
  <property fmtid="{D5CDD505-2E9C-101B-9397-08002B2CF9AE}" pid="13" name="Objective-Parent">
    <vt:lpwstr>0004 Documents for Toolbox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vA11373499</vt:lpwstr>
  </property>
  <property fmtid="{D5CDD505-2E9C-101B-9397-08002B2CF9AE}" pid="16" name="Objective-Version">
    <vt:lpwstr>2.0</vt:lpwstr>
  </property>
  <property fmtid="{D5CDD505-2E9C-101B-9397-08002B2CF9AE}" pid="17" name="Objective-VersionNumber">
    <vt:r8>5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Staff]</vt:lpwstr>
  </property>
  <property fmtid="{D5CDD505-2E9C-101B-9397-08002B2CF9AE}" pid="21" name="Objective-Caveats">
    <vt:lpwstr/>
  </property>
  <property fmtid="{D5CDD505-2E9C-101B-9397-08002B2CF9AE}" pid="22" name="Objective-Business Type">
    <vt:lpwstr/>
  </property>
  <property fmtid="{D5CDD505-2E9C-101B-9397-08002B2CF9AE}" pid="23" name="Objective-Date on Document">
    <vt:lpwstr/>
  </property>
  <property fmtid="{D5CDD505-2E9C-101B-9397-08002B2CF9AE}" pid="24" name="Objective-Date Received">
    <vt:lpwstr/>
  </property>
  <property fmtid="{D5CDD505-2E9C-101B-9397-08002B2CF9AE}" pid="25" name="Objective-Ozone Contact">
    <vt:lpwstr/>
  </property>
  <property fmtid="{D5CDD505-2E9C-101B-9397-08002B2CF9AE}" pid="26" name="Objective-Internal Reference">
    <vt:lpwstr/>
  </property>
  <property fmtid="{D5CDD505-2E9C-101B-9397-08002B2CF9AE}" pid="27" name="Objective-Hardcopy Location">
    <vt:lpwstr/>
  </property>
  <property fmtid="{D5CDD505-2E9C-101B-9397-08002B2CF9AE}" pid="28" name="Objective-User Disposed">
    <vt:lpwstr/>
  </property>
  <property fmtid="{D5CDD505-2E9C-101B-9397-08002B2CF9AE}" pid="29" name="Objective-AssetID">
    <vt:lpwstr/>
  </property>
  <property fmtid="{D5CDD505-2E9C-101B-9397-08002B2CF9AE}" pid="30" name="Objective-OzoneID">
    <vt:lpwstr/>
  </property>
  <property fmtid="{D5CDD505-2E9C-101B-9397-08002B2CF9AE}" pid="31" name="Objective-EsriAttachmentId">
    <vt:lpwstr/>
  </property>
  <property fmtid="{D5CDD505-2E9C-101B-9397-08002B2CF9AE}" pid="32" name="Objective-EsriId">
    <vt:lpwstr/>
  </property>
  <property fmtid="{D5CDD505-2E9C-101B-9397-08002B2CF9AE}" pid="33" name="Objective-WorkOrderID">
    <vt:lpwstr/>
  </property>
  <property fmtid="{D5CDD505-2E9C-101B-9397-08002B2CF9AE}" pid="34" name="Objective-Connect Creator">
    <vt:lpwstr/>
  </property>
  <property fmtid="{D5CDD505-2E9C-101B-9397-08002B2CF9AE}" pid="35" name="Objective-Comment">
    <vt:lpwstr/>
  </property>
  <property fmtid="{D5CDD505-2E9C-101B-9397-08002B2CF9AE}" pid="36" name="Objective-Business Type [system]">
    <vt:lpwstr/>
  </property>
  <property fmtid="{D5CDD505-2E9C-101B-9397-08002B2CF9AE}" pid="37" name="Objective-Date on Document [system]">
    <vt:lpwstr/>
  </property>
  <property fmtid="{D5CDD505-2E9C-101B-9397-08002B2CF9AE}" pid="38" name="Objective-Date Received [system]">
    <vt:lpwstr/>
  </property>
  <property fmtid="{D5CDD505-2E9C-101B-9397-08002B2CF9AE}" pid="39" name="Objective-Ozone Contact [system]">
    <vt:lpwstr/>
  </property>
  <property fmtid="{D5CDD505-2E9C-101B-9397-08002B2CF9AE}" pid="40" name="Objective-Internal Reference [system]">
    <vt:lpwstr/>
  </property>
  <property fmtid="{D5CDD505-2E9C-101B-9397-08002B2CF9AE}" pid="41" name="Objective-Hardcopy Location [system]">
    <vt:lpwstr/>
  </property>
  <property fmtid="{D5CDD505-2E9C-101B-9397-08002B2CF9AE}" pid="42" name="Objective-User Disposed [system]">
    <vt:lpwstr/>
  </property>
  <property fmtid="{D5CDD505-2E9C-101B-9397-08002B2CF9AE}" pid="43" name="Objective-AssetID [system]">
    <vt:lpwstr/>
  </property>
  <property fmtid="{D5CDD505-2E9C-101B-9397-08002B2CF9AE}" pid="44" name="Objective-OzoneID [system]">
    <vt:lpwstr/>
  </property>
  <property fmtid="{D5CDD505-2E9C-101B-9397-08002B2CF9AE}" pid="45" name="Objective-EsriAttachmentId [system]">
    <vt:lpwstr/>
  </property>
  <property fmtid="{D5CDD505-2E9C-101B-9397-08002B2CF9AE}" pid="46" name="Objective-EsriId [system]">
    <vt:lpwstr/>
  </property>
  <property fmtid="{D5CDD505-2E9C-101B-9397-08002B2CF9AE}" pid="47" name="Objective-WorkOrderID [system]">
    <vt:lpwstr/>
  </property>
  <property fmtid="{D5CDD505-2E9C-101B-9397-08002B2CF9AE}" pid="48" name="Objective-Connect Creator [system]">
    <vt:lpwstr/>
  </property>
</Properties>
</file>