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bjectiveCache\objlive.tauranga.govt.nz-8008-nro2\Objects\"/>
    </mc:Choice>
  </mc:AlternateContent>
  <bookViews>
    <workbookView xWindow="360" yWindow="90" windowWidth="11640" windowHeight="5625" tabRatio="826"/>
  </bookViews>
  <sheets>
    <sheet name="TS7.1a Automated sheet" sheetId="17" r:id="rId1"/>
    <sheet name="TS7.1b Automated sheet" sheetId="9" r:id="rId2"/>
    <sheet name="TS7.1c Automated sheet" sheetId="1" r:id="rId3"/>
    <sheet name="TS7.1d Automated sheet" sheetId="11" r:id="rId4"/>
    <sheet name="Manual tables" sheetId="3" state="hidden" r:id="rId5"/>
    <sheet name="PE Pipe Dimensions" sheetId="12" state="hidden" r:id="rId6"/>
    <sheet name="VlookupTables" sheetId="4" state="hidden" r:id="rId7"/>
    <sheet name="PVC Pipe Dimensions" sheetId="13" state="hidden" r:id="rId8"/>
    <sheet name="Table for sheet a" sheetId="18" state="hidden" r:id="rId9"/>
    <sheet name="VlookupTablePVC" sheetId="16" state="hidden" r:id="rId10"/>
  </sheets>
  <definedNames>
    <definedName name="_xlnm._FilterDatabase" localSheetId="7" hidden="1">'PVC Pipe Dimensions'!$A$1:$AH$208</definedName>
    <definedName name="_xlnm._FilterDatabase" localSheetId="9" hidden="1">VlookupTablePVC!$A$1:$Q$151</definedName>
    <definedName name="_xlnm.Print_Area" localSheetId="5">'PE Pipe Dimensions'!$A$1:$K$28</definedName>
    <definedName name="_xlnm.Print_Area" localSheetId="0">'TS7.1a Automated sheet'!$A$1:$J$45</definedName>
    <definedName name="_xlnm.Print_Area" localSheetId="1">'TS7.1b Automated sheet'!$A$1:$E$36</definedName>
    <definedName name="_xlnm.Print_Area" localSheetId="2">'TS7.1c Automated sheet'!$A$1:$I$39</definedName>
    <definedName name="_xlnm.Print_Area" localSheetId="3">'TS7.1d Automated sheet'!$A$1:$E$32</definedName>
  </definedNames>
  <calcPr calcId="162913"/>
</workbook>
</file>

<file path=xl/calcChain.xml><?xml version="1.0" encoding="utf-8"?>
<calcChain xmlns="http://schemas.openxmlformats.org/spreadsheetml/2006/main">
  <c r="I38" i="17" l="1"/>
  <c r="H11" i="1" l="1"/>
  <c r="H12" i="1"/>
  <c r="H13" i="1"/>
  <c r="H10" i="1"/>
  <c r="F22" i="1" l="1"/>
  <c r="A26" i="1"/>
  <c r="A27" i="1"/>
  <c r="A28" i="1"/>
  <c r="A25" i="1"/>
  <c r="E25" i="11"/>
  <c r="D10" i="11"/>
  <c r="E29" i="9"/>
  <c r="B24" i="9"/>
  <c r="D20" i="9"/>
  <c r="D21" i="9"/>
  <c r="D22" i="9"/>
  <c r="D19" i="9"/>
  <c r="D10" i="9"/>
  <c r="E33" i="17"/>
  <c r="D24" i="9" l="1"/>
  <c r="H30" i="1"/>
  <c r="J30" i="1"/>
  <c r="E22" i="1"/>
  <c r="F25" i="1" s="1"/>
  <c r="I22" i="1"/>
  <c r="F9" i="16" l="1"/>
  <c r="G9" i="16"/>
  <c r="F10" i="16"/>
  <c r="G10" i="16"/>
  <c r="F11" i="16"/>
  <c r="G11" i="16"/>
  <c r="F12" i="16"/>
  <c r="G12" i="16"/>
  <c r="F13" i="16"/>
  <c r="G13" i="16"/>
  <c r="G8" i="16"/>
  <c r="F8" i="16"/>
  <c r="D13" i="16"/>
  <c r="E13" i="16" s="1"/>
  <c r="E12" i="16"/>
  <c r="D12" i="16"/>
  <c r="D11" i="16"/>
  <c r="E11" i="16" s="1"/>
  <c r="E10" i="16"/>
  <c r="D10" i="16"/>
  <c r="D9" i="16"/>
  <c r="E9" i="16" s="1"/>
  <c r="E8" i="16"/>
  <c r="D8" i="16"/>
  <c r="M10" i="17" l="1"/>
  <c r="L11" i="17"/>
  <c r="G11" i="17" s="1"/>
  <c r="L12" i="17"/>
  <c r="G12" i="17" s="1"/>
  <c r="L13" i="17"/>
  <c r="G13" i="17" s="1"/>
  <c r="L10" i="17"/>
  <c r="M11" i="17"/>
  <c r="M12" i="17"/>
  <c r="M13" i="17"/>
  <c r="D37" i="16" l="1"/>
  <c r="E37" i="16" s="1"/>
  <c r="D36" i="16"/>
  <c r="E36" i="16" s="1"/>
  <c r="D35" i="16"/>
  <c r="E35" i="16" s="1"/>
  <c r="D34" i="16"/>
  <c r="E34" i="16" s="1"/>
  <c r="D33" i="16"/>
  <c r="E33" i="16" s="1"/>
  <c r="D32" i="16"/>
  <c r="E32" i="16" s="1"/>
  <c r="D31" i="16"/>
  <c r="E31" i="16" s="1"/>
  <c r="D30" i="16"/>
  <c r="E30" i="16" s="1"/>
  <c r="D29" i="16"/>
  <c r="E29" i="16" s="1"/>
  <c r="D28" i="16"/>
  <c r="E28" i="16" s="1"/>
  <c r="D27" i="16"/>
  <c r="E27" i="16" s="1"/>
  <c r="D26" i="16"/>
  <c r="E26" i="16" s="1"/>
  <c r="D25" i="16"/>
  <c r="E25" i="16" s="1"/>
  <c r="D24" i="16"/>
  <c r="E24" i="16" s="1"/>
  <c r="D23" i="16"/>
  <c r="E23" i="16" s="1"/>
  <c r="D22" i="16"/>
  <c r="E22" i="16" s="1"/>
  <c r="D21" i="16"/>
  <c r="E21" i="16" s="1"/>
  <c r="D20" i="16"/>
  <c r="E20" i="16" s="1"/>
  <c r="D19" i="16"/>
  <c r="E19" i="16" s="1"/>
  <c r="D18" i="16"/>
  <c r="E18" i="16" s="1"/>
  <c r="D17" i="16"/>
  <c r="E17" i="16" s="1"/>
  <c r="D16" i="16"/>
  <c r="E16" i="16" s="1"/>
  <c r="D15" i="16"/>
  <c r="E15" i="16" s="1"/>
  <c r="D14" i="16"/>
  <c r="E14" i="16" s="1"/>
  <c r="D7" i="16"/>
  <c r="E7" i="16" s="1"/>
  <c r="D6" i="16"/>
  <c r="E6" i="16" s="1"/>
  <c r="D5" i="16"/>
  <c r="E5" i="16" s="1"/>
  <c r="D4" i="16"/>
  <c r="E4" i="16" s="1"/>
  <c r="D3" i="16"/>
  <c r="E3" i="16" s="1"/>
  <c r="D2" i="16"/>
  <c r="E2" i="16" s="1"/>
  <c r="AC210" i="13"/>
  <c r="AC209" i="13"/>
  <c r="AC208" i="13"/>
  <c r="AC207" i="13"/>
  <c r="AC206" i="13"/>
  <c r="AC205" i="13"/>
  <c r="AC204" i="13"/>
  <c r="AC203" i="13"/>
  <c r="AC202" i="13"/>
  <c r="AC201" i="13"/>
  <c r="AC200" i="13"/>
  <c r="AC199" i="13"/>
  <c r="AC198" i="13"/>
  <c r="AC197" i="13"/>
  <c r="AC196" i="13"/>
  <c r="AC195" i="13"/>
  <c r="AC194" i="13"/>
  <c r="AC193" i="13"/>
  <c r="AC192" i="13"/>
  <c r="AC191" i="13"/>
  <c r="AC190" i="13"/>
  <c r="AC189" i="13"/>
  <c r="AC188" i="13"/>
  <c r="AC187" i="13"/>
  <c r="AC186" i="13"/>
  <c r="AC185" i="13"/>
  <c r="AC184" i="13"/>
  <c r="AC183" i="13"/>
  <c r="AC182" i="13"/>
  <c r="AC181" i="13"/>
  <c r="AC180" i="13"/>
  <c r="AC179" i="13"/>
  <c r="AC178" i="13"/>
  <c r="AC177" i="13"/>
  <c r="AC176" i="13"/>
  <c r="AC175" i="13"/>
  <c r="AC174" i="13"/>
  <c r="AC173" i="13"/>
  <c r="AC172" i="13"/>
  <c r="AC171" i="13"/>
  <c r="AC170" i="13"/>
  <c r="AC169" i="13"/>
  <c r="AC168" i="13"/>
  <c r="AC167" i="13"/>
  <c r="AC166" i="13"/>
  <c r="AC165" i="13"/>
  <c r="AC164" i="13"/>
  <c r="AC163" i="13"/>
  <c r="AC162" i="13"/>
  <c r="AC161" i="13"/>
  <c r="AC160" i="13"/>
  <c r="AC159" i="13"/>
  <c r="AC158" i="13"/>
  <c r="AC157" i="13"/>
  <c r="AC156" i="13"/>
  <c r="AC155" i="13"/>
  <c r="AC154" i="13"/>
  <c r="AC153" i="13"/>
  <c r="AC152" i="13"/>
  <c r="AC151" i="13"/>
  <c r="AC150" i="13"/>
  <c r="AC149" i="13"/>
  <c r="AC148" i="13"/>
  <c r="AC147" i="13"/>
  <c r="AC146" i="13"/>
  <c r="AC145" i="13"/>
  <c r="AC144" i="13"/>
  <c r="AC143" i="13"/>
  <c r="AC142" i="13"/>
  <c r="AC141" i="13"/>
  <c r="AC140" i="13"/>
  <c r="AC139" i="13"/>
  <c r="AC138" i="13"/>
  <c r="AC137" i="13"/>
  <c r="AC136" i="13"/>
  <c r="AC135" i="13"/>
  <c r="AC134" i="13"/>
  <c r="AC133" i="13"/>
  <c r="AC132" i="13"/>
  <c r="AC131" i="13"/>
  <c r="AC130" i="13"/>
  <c r="AC129" i="13"/>
  <c r="AC128" i="13"/>
  <c r="AC127" i="13"/>
  <c r="AC126" i="13"/>
  <c r="AC125" i="13"/>
  <c r="AC124" i="13"/>
  <c r="AC123" i="13"/>
  <c r="AC122" i="13"/>
  <c r="AC121" i="13"/>
  <c r="AC120" i="13"/>
  <c r="AC119" i="13"/>
  <c r="AC118" i="13"/>
  <c r="AC117" i="13"/>
  <c r="AC116" i="13"/>
  <c r="AC115" i="13"/>
  <c r="AC114" i="13"/>
  <c r="AC113" i="13"/>
  <c r="AC112" i="13"/>
  <c r="AC111" i="13"/>
  <c r="AC110" i="13"/>
  <c r="AC109" i="13"/>
  <c r="AC108" i="13"/>
  <c r="AC107" i="13"/>
  <c r="AC106" i="13"/>
  <c r="AC105" i="13"/>
  <c r="AC104" i="13"/>
  <c r="AC103" i="13"/>
  <c r="AC102" i="13"/>
  <c r="AC101" i="13"/>
  <c r="AC100" i="13"/>
  <c r="AC99" i="13"/>
  <c r="AC98" i="13"/>
  <c r="AC97" i="13"/>
  <c r="AC96" i="13"/>
  <c r="AC95" i="13"/>
  <c r="AC94" i="13"/>
  <c r="AC93" i="13"/>
  <c r="AC92" i="13"/>
  <c r="AC91" i="13"/>
  <c r="AC90" i="13"/>
  <c r="AC89" i="13"/>
  <c r="AC88" i="13"/>
  <c r="AC87" i="13"/>
  <c r="AC86" i="13"/>
  <c r="AC85" i="13"/>
  <c r="AC84" i="13"/>
  <c r="AC83" i="13"/>
  <c r="AC82" i="13"/>
  <c r="AU81" i="13"/>
  <c r="AC81" i="13"/>
  <c r="AU80" i="13"/>
  <c r="AC80" i="13"/>
  <c r="AU79" i="13"/>
  <c r="AC79" i="13"/>
  <c r="AU78" i="13"/>
  <c r="AC78" i="13"/>
  <c r="AU77" i="13"/>
  <c r="AC77" i="13"/>
  <c r="AU76" i="13"/>
  <c r="AC76" i="13"/>
  <c r="AU75" i="13"/>
  <c r="AC75" i="13"/>
  <c r="AU74" i="13"/>
  <c r="AC74" i="13"/>
  <c r="AU73" i="13"/>
  <c r="AC73" i="13"/>
  <c r="AU72" i="13"/>
  <c r="AC72" i="13"/>
  <c r="AU71" i="13"/>
  <c r="AC71" i="13"/>
  <c r="AU70" i="13"/>
  <c r="AC70" i="13"/>
  <c r="AU69" i="13"/>
  <c r="AC69" i="13"/>
  <c r="AU68" i="13"/>
  <c r="AC68" i="13"/>
  <c r="AU67" i="13"/>
  <c r="AC67" i="13"/>
  <c r="AU66" i="13"/>
  <c r="AC66" i="13"/>
  <c r="AU65" i="13"/>
  <c r="AC65" i="13"/>
  <c r="AU64" i="13"/>
  <c r="AC64" i="13"/>
  <c r="AU63" i="13"/>
  <c r="AC63" i="13"/>
  <c r="AU62" i="13"/>
  <c r="AC62" i="13"/>
  <c r="AU61" i="13"/>
  <c r="AC61" i="13"/>
  <c r="AU60" i="13"/>
  <c r="AC60" i="13"/>
  <c r="AU59" i="13"/>
  <c r="AC59" i="13"/>
  <c r="AU58" i="13"/>
  <c r="AC58" i="13"/>
  <c r="AU57" i="13"/>
  <c r="AC57" i="13"/>
  <c r="AU56" i="13"/>
  <c r="AC56" i="13"/>
  <c r="AU55" i="13"/>
  <c r="AC55" i="13"/>
  <c r="AU54" i="13"/>
  <c r="AC54" i="13"/>
  <c r="AU53" i="13"/>
  <c r="AC53" i="13"/>
  <c r="AU52" i="13"/>
  <c r="AC52" i="13"/>
  <c r="AC51" i="13"/>
  <c r="AC50" i="13"/>
  <c r="AC49" i="13"/>
  <c r="AC48" i="13"/>
  <c r="AC47" i="13"/>
  <c r="AC46" i="13"/>
  <c r="AC45" i="13"/>
  <c r="AC44" i="13"/>
  <c r="AC43" i="13"/>
  <c r="AC42" i="13"/>
  <c r="AC41" i="13"/>
  <c r="AC40" i="13"/>
  <c r="AC39" i="13"/>
  <c r="AC38" i="13"/>
  <c r="AC37" i="13"/>
  <c r="AC36" i="13"/>
  <c r="AC35" i="13"/>
  <c r="AC34" i="13"/>
  <c r="AC33" i="13"/>
  <c r="AC32" i="13"/>
  <c r="AC31" i="13"/>
  <c r="AC30" i="13"/>
  <c r="AC29" i="13"/>
  <c r="AC28" i="13"/>
  <c r="AC27" i="13"/>
  <c r="AC26" i="13"/>
  <c r="AC25" i="13"/>
  <c r="AC24" i="13"/>
  <c r="AC23" i="13"/>
  <c r="AC22" i="13"/>
  <c r="AC21" i="13"/>
  <c r="AC20" i="13"/>
  <c r="AC19" i="13"/>
  <c r="AC18" i="13"/>
  <c r="AC17" i="13"/>
  <c r="AC16" i="13"/>
  <c r="AC15" i="13"/>
  <c r="AC14" i="13"/>
  <c r="AC13" i="13"/>
  <c r="AC12" i="13"/>
  <c r="AC11" i="13"/>
  <c r="AC10" i="13"/>
  <c r="AC9" i="13"/>
  <c r="AC8" i="13"/>
  <c r="AC7" i="13"/>
  <c r="AC6" i="13"/>
  <c r="AC5" i="13"/>
  <c r="AC4" i="13"/>
  <c r="AC3" i="13"/>
  <c r="AC2" i="13"/>
  <c r="G10" i="17" l="1"/>
  <c r="J10" i="17" l="1"/>
  <c r="I31" i="17"/>
  <c r="K11" i="1"/>
  <c r="K12" i="1"/>
  <c r="K13" i="1"/>
  <c r="K10" i="1"/>
  <c r="F10" i="1" s="1"/>
  <c r="C25" i="1" s="1"/>
  <c r="I10" i="1"/>
  <c r="F19" i="1" s="1"/>
  <c r="H19" i="1" s="1"/>
  <c r="J26" i="1"/>
  <c r="J27" i="1"/>
  <c r="J28" i="1"/>
  <c r="J25" i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4" i="4"/>
  <c r="J11" i="1"/>
  <c r="J12" i="1"/>
  <c r="J13" i="1"/>
  <c r="J10" i="1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2" i="4"/>
  <c r="E31" i="17" l="1"/>
  <c r="G31" i="17"/>
  <c r="F13" i="1"/>
  <c r="C28" i="1" s="1"/>
  <c r="F12" i="1"/>
  <c r="C27" i="1" s="1"/>
  <c r="F11" i="1"/>
  <c r="C26" i="1" s="1"/>
  <c r="G12" i="1"/>
  <c r="G11" i="1"/>
  <c r="G10" i="1"/>
  <c r="B27" i="1"/>
  <c r="G13" i="1"/>
  <c r="B26" i="1"/>
  <c r="B25" i="1"/>
  <c r="B28" i="1"/>
  <c r="D26" i="1" l="1"/>
  <c r="D25" i="1"/>
  <c r="D28" i="1"/>
  <c r="D27" i="1"/>
  <c r="E25" i="1" l="1"/>
</calcChain>
</file>

<file path=xl/sharedStrings.xml><?xml version="1.0" encoding="utf-8"?>
<sst xmlns="http://schemas.openxmlformats.org/spreadsheetml/2006/main" count="1776" uniqueCount="245">
  <si>
    <t>PN rating</t>
  </si>
  <si>
    <t>PN12.5</t>
  </si>
  <si>
    <r>
      <t>Table 2 - Pipe Material Modulus - E</t>
    </r>
    <r>
      <rPr>
        <b/>
        <vertAlign val="subscript"/>
        <sz val="12"/>
        <rFont val="Arial"/>
        <family val="2"/>
      </rPr>
      <t>r</t>
    </r>
  </si>
  <si>
    <r>
      <t>Table 1 - Bulk Modulus of Water - E</t>
    </r>
    <r>
      <rPr>
        <b/>
        <vertAlign val="subscript"/>
        <sz val="10"/>
        <rFont val="Arial"/>
        <family val="2"/>
      </rPr>
      <t>w</t>
    </r>
  </si>
  <si>
    <t>Temperature</t>
  </si>
  <si>
    <t xml:space="preserve">Bulk Modulus </t>
  </si>
  <si>
    <t>(°C)</t>
  </si>
  <si>
    <t>3hr</t>
  </si>
  <si>
    <t>PE80B</t>
  </si>
  <si>
    <t>PE100</t>
  </si>
  <si>
    <t>PE 80B</t>
  </si>
  <si>
    <t xml:space="preserve">TS7.1c Apx-A   Polyethylene (PE) Pipe Dimensions </t>
  </si>
  <si>
    <t>SDR17</t>
  </si>
  <si>
    <t>SDR13.6</t>
  </si>
  <si>
    <t>SDR11</t>
  </si>
  <si>
    <t>SDR9</t>
  </si>
  <si>
    <t>PE80</t>
  </si>
  <si>
    <t>PN8</t>
  </si>
  <si>
    <t>PN10</t>
  </si>
  <si>
    <t>PN16</t>
  </si>
  <si>
    <t>PN20</t>
  </si>
  <si>
    <t>DN</t>
  </si>
  <si>
    <t>Min
O.D
(mm)</t>
  </si>
  <si>
    <t>Max
O.D
(mm)</t>
  </si>
  <si>
    <t>Mean
Wall</t>
  </si>
  <si>
    <t>Mean
I.D.</t>
  </si>
  <si>
    <t>-</t>
  </si>
  <si>
    <t>min</t>
  </si>
  <si>
    <t>kPa</t>
  </si>
  <si>
    <r>
      <t>Table 2 - Pipe Material Modulus - E</t>
    </r>
    <r>
      <rPr>
        <b/>
        <vertAlign val="subscript"/>
        <sz val="10"/>
        <rFont val="Arial"/>
        <family val="2"/>
      </rPr>
      <t>r</t>
    </r>
  </si>
  <si>
    <t xml:space="preserve">Note </t>
  </si>
  <si>
    <t>Temp</t>
  </si>
  <si>
    <t>Table 1 - Bulk Modulus of Water</t>
  </si>
  <si>
    <t>Temp °C</t>
  </si>
  <si>
    <t>PN</t>
  </si>
  <si>
    <t>Material</t>
  </si>
  <si>
    <t>Concatenation</t>
  </si>
  <si>
    <t>Quickly (less than 5mins) reduce pressure by 10-15% of the standard test pressure (P), measure volume of water bled out.</t>
  </si>
  <si>
    <t>Pipe No.</t>
  </si>
  <si>
    <t>Recorded Pressure drop (kPa) (ΔP)</t>
  </si>
  <si>
    <t>concatenation</t>
  </si>
  <si>
    <t>Initial Meter Reading</t>
  </si>
  <si>
    <t>Final Meter Reading</t>
  </si>
  <si>
    <t xml:space="preserve">          TS7.1c Pressure Rebound Test Method for Visco-Elastic Pipes</t>
  </si>
  <si>
    <r>
      <t xml:space="preserve">Reading of remaining pressure after 60 mins
</t>
    </r>
    <r>
      <rPr>
        <b/>
        <sz val="10"/>
        <color indexed="10"/>
        <rFont val="Arial"/>
        <family val="2"/>
      </rPr>
      <t>(A)</t>
    </r>
  </si>
  <si>
    <t>Air Volume Assessment</t>
  </si>
  <si>
    <t>Test Establishment Information</t>
  </si>
  <si>
    <t>Pre-Test Checks</t>
  </si>
  <si>
    <t>Comment</t>
  </si>
  <si>
    <t>Ensure pre-test preparation acceptable and air purged from line</t>
  </si>
  <si>
    <t>Ensure test section isolated &amp; adequately supported against thrust</t>
  </si>
  <si>
    <t>Time</t>
  </si>
  <si>
    <t>Test Results</t>
  </si>
  <si>
    <t xml:space="preserve">Is "Main Test Phase" pressure rise acceptable i.e. gradual, levelling after about 30 minutes?               </t>
  </si>
  <si>
    <t>To Pass (a) = Y</t>
  </si>
  <si>
    <t>To Pass (b) = Y</t>
  </si>
  <si>
    <t>To Pass (c) = Y</t>
  </si>
  <si>
    <t>Overall Test Result:</t>
  </si>
  <si>
    <t>Test Certification</t>
  </si>
  <si>
    <t>I certify that this test was undertaken to the requirements of the Infrastructure Development Code</t>
  </si>
  <si>
    <t>…………………………...</t>
  </si>
  <si>
    <t>(Contractor's Representative)</t>
  </si>
  <si>
    <t>(Certifying Engineer)</t>
  </si>
  <si>
    <t>I certify that I was in attendance during the testing procedure acting as a witness for Tauranga City Council</t>
  </si>
  <si>
    <t>(Council's Representative)</t>
  </si>
  <si>
    <t>Pressure after 30mins</t>
  </si>
  <si>
    <t>Pressure readings</t>
  </si>
  <si>
    <t>Pressure after 90 mins</t>
  </si>
  <si>
    <t>MainTest phase</t>
  </si>
  <si>
    <t>Y</t>
  </si>
  <si>
    <t>• All measurements are in millimetres (mm)</t>
  </si>
  <si>
    <t xml:space="preserve">• The information above is taken from "Civil Plastic Pipeline Systems" (Poliplex) by </t>
  </si>
  <si>
    <t xml:space="preserve">  Iplex Pipelines and is a guide only.</t>
  </si>
  <si>
    <t xml:space="preserve">          TS7.1b Constant Pressure Test Method for Visco-Elastic Pipes</t>
  </si>
  <si>
    <t xml:space="preserve">1. Before starting the test, all pre-test procedures outlined in NZS4404:2010 (Section C3.3) shall be completed </t>
  </si>
  <si>
    <t>2. Following the test measurement completion, all post test procedures outlined in NZS4404:2010 (Section C3.4) shall be completed</t>
  </si>
  <si>
    <t>3. Pressure logs shall be supplied to Council before full passing of test is recognised</t>
  </si>
  <si>
    <t xml:space="preserve">PE 100     </t>
  </si>
  <si>
    <t>N</t>
  </si>
  <si>
    <t>Preliminary Phase Information</t>
  </si>
  <si>
    <t>Pressure Rebound Start Time</t>
  </si>
  <si>
    <t xml:space="preserve">Pressure  (kPa)              </t>
  </si>
  <si>
    <t>Dropdown lists</t>
  </si>
  <si>
    <t>pipe materal</t>
  </si>
  <si>
    <t>PN No.</t>
  </si>
  <si>
    <t xml:space="preserve">ID </t>
  </si>
  <si>
    <t>ID</t>
  </si>
  <si>
    <t xml:space="preserve">Pressure </t>
  </si>
  <si>
    <t>n/a</t>
  </si>
  <si>
    <t xml:space="preserve">REBOUND READING WORK SHEET </t>
  </si>
  <si>
    <t>Pressure - manual check</t>
  </si>
  <si>
    <t xml:space="preserve">Pressure - continued as required </t>
  </si>
  <si>
    <t>Note: Sheet used to record pressure data at 1 minute increments, typically only the first 35mins are required.</t>
  </si>
  <si>
    <t xml:space="preserve">          TS7.1a Constant Pressure Test Method for Flexible Pipes</t>
  </si>
  <si>
    <t>Development Name and Stage / TCC Contract Name</t>
  </si>
  <si>
    <t>Estimate or measure (To be supplied by the engineer prior to the test)</t>
  </si>
  <si>
    <t>Measured Volume of Make Up Water to Retain Test Pressure</t>
  </si>
  <si>
    <t xml:space="preserve">Time </t>
  </si>
  <si>
    <t>Meter Reading (L)</t>
  </si>
  <si>
    <t>Volume of Makeup Water (L)</t>
  </si>
  <si>
    <t>Start Time</t>
  </si>
  <si>
    <t>Manual Calculation Space:</t>
  </si>
  <si>
    <t>Measured Volume must be less than (L/15min)</t>
  </si>
  <si>
    <t>Measured Volume must be less than (L/30min)</t>
  </si>
  <si>
    <t>Measured Volume must be less than (L/hr)</t>
  </si>
  <si>
    <t>Test Calculations</t>
  </si>
  <si>
    <t>Q=0.14*L*D*H</t>
  </si>
  <si>
    <t>Apply test pressure , shut off, allow to settle over 12hrs</t>
  </si>
  <si>
    <t>(d)</t>
  </si>
  <si>
    <t xml:space="preserve">          TS7.1d Visual Test Method</t>
  </si>
  <si>
    <t>Ensure pre-test preparation acceptable and air purged from line.</t>
  </si>
  <si>
    <t>Ensure test section is isolated &amp; adequately supported against thrust.</t>
  </si>
  <si>
    <t>All non water utility epuipment is installed. i.e. Power service pillars, Fibre service leads, Gas, etc. are installed.</t>
  </si>
  <si>
    <t>Meter manifolds and boxes are in place. End caps on and manifold is open.</t>
  </si>
  <si>
    <t>Pipe trench is sufficiently backfilled to ensure pipe restraint.</t>
  </si>
  <si>
    <t>PN for PE80</t>
  </si>
  <si>
    <t>PN for PE100</t>
  </si>
  <si>
    <r>
      <t xml:space="preserve">Note: </t>
    </r>
    <r>
      <rPr>
        <sz val="10"/>
        <color theme="1"/>
        <rFont val="Arial"/>
        <family val="2"/>
      </rPr>
      <t/>
    </r>
  </si>
  <si>
    <t>- The information above is taken from "Civil Plastic Pipeline Systems" (Poliplex) by Iplex Pipelines and is</t>
  </si>
  <si>
    <t>a guide only.</t>
  </si>
  <si>
    <t>- All measurements are in millimetres (mm)</t>
  </si>
  <si>
    <t>PN6</t>
  </si>
  <si>
    <t>PN15</t>
  </si>
  <si>
    <t>PN18</t>
  </si>
  <si>
    <t>http://www.iplex.com.au/iplex.php?page=lib&amp;lib=12&amp;sec=78</t>
  </si>
  <si>
    <t>All measurements are in millimetres (mm)</t>
  </si>
  <si>
    <t>. T = mean wall thickness</t>
  </si>
  <si>
    <t>. ID = mean inside diameter</t>
  </si>
  <si>
    <t xml:space="preserve">
O.D
(mm)</t>
  </si>
  <si>
    <t xml:space="preserve">PN12 </t>
  </si>
  <si>
    <t>Series 1</t>
  </si>
  <si>
    <t>Series 2</t>
  </si>
  <si>
    <t>http://www.iplex.com.au/iplex.php?page=lib&amp;lib=25&amp;sec=165</t>
  </si>
  <si>
    <t>PVC-O</t>
  </si>
  <si>
    <t>PVC-M</t>
  </si>
  <si>
    <t>PVC-U</t>
  </si>
  <si>
    <t>PN25</t>
  </si>
  <si>
    <t>http://molecor.com/en/pvc-o-pipes/range-pvc-o-tomr-pipes</t>
  </si>
  <si>
    <t>UPVC</t>
  </si>
  <si>
    <t>MPVC</t>
  </si>
  <si>
    <t xml:space="preserve">Series </t>
  </si>
  <si>
    <t>PN12</t>
  </si>
  <si>
    <t>PN9</t>
  </si>
  <si>
    <t>Yes</t>
  </si>
  <si>
    <t>.</t>
  </si>
  <si>
    <t>DN (m)</t>
  </si>
  <si>
    <t>No</t>
  </si>
  <si>
    <t xml:space="preserve">Series 1 - White </t>
  </si>
  <si>
    <t>Series 2 - Blue</t>
  </si>
  <si>
    <t>Valid combination</t>
  </si>
  <si>
    <t xml:space="preserve">Valid combination 
</t>
  </si>
  <si>
    <t>DN (mm)</t>
  </si>
  <si>
    <t>Notes</t>
  </si>
  <si>
    <t>……………………………………………</t>
  </si>
  <si>
    <t>Test Result</t>
  </si>
  <si>
    <t>Update!!</t>
  </si>
  <si>
    <t>All key operational fittings i.e. valves, fire hydrants, etc; lot connections, tees and bends are exposed, top and bottom.</t>
  </si>
  <si>
    <t xml:space="preserve">Target Pressure Drop (ΔP)(kPa) </t>
  </si>
  <si>
    <t xml:space="preserve">Yes / N/A 
(If N/A comment why) </t>
  </si>
  <si>
    <t>Target Calculated Volumes Of Make Up Water</t>
  </si>
  <si>
    <t>Pressure at peak</t>
  </si>
  <si>
    <t>Ensure test section isolated and adequately supported against thrust</t>
  </si>
  <si>
    <t xml:space="preserve">Is the Measured Volume of Make Up Water less than the Calculated Allowable Make Up Volume?                                         </t>
  </si>
  <si>
    <r>
      <t>(a) Y</t>
    </r>
    <r>
      <rPr>
        <i/>
        <sz val="10"/>
        <rFont val="Arial"/>
        <family val="2"/>
      </rPr>
      <t xml:space="preserve"> = Yes / </t>
    </r>
    <r>
      <rPr>
        <b/>
        <i/>
        <sz val="10"/>
        <rFont val="Arial"/>
        <family val="2"/>
      </rPr>
      <t>N</t>
    </r>
    <r>
      <rPr>
        <i/>
        <sz val="10"/>
        <rFont val="Arial"/>
        <family val="2"/>
      </rPr>
      <t xml:space="preserve"> = No</t>
    </r>
  </si>
  <si>
    <r>
      <t xml:space="preserve">(b) Y </t>
    </r>
    <r>
      <rPr>
        <i/>
        <sz val="10"/>
        <rFont val="Arial"/>
        <family val="2"/>
      </rPr>
      <t>= Thrust Blocks OK /</t>
    </r>
    <r>
      <rPr>
        <b/>
        <i/>
        <sz val="10"/>
        <rFont val="Arial"/>
        <family val="2"/>
      </rPr>
      <t xml:space="preserve"> N </t>
    </r>
    <r>
      <rPr>
        <i/>
        <sz val="10"/>
        <rFont val="Arial"/>
        <family val="2"/>
      </rPr>
      <t>= Unacceptable</t>
    </r>
  </si>
  <si>
    <r>
      <t xml:space="preserve">(V1) </t>
    </r>
    <r>
      <rPr>
        <i/>
        <sz val="10"/>
        <rFont val="Arial"/>
        <family val="2"/>
      </rPr>
      <t>= Makeup volume hour 2-3 (L)</t>
    </r>
  </si>
  <si>
    <r>
      <t xml:space="preserve">(V2) </t>
    </r>
    <r>
      <rPr>
        <i/>
        <sz val="10"/>
        <rFont val="Arial"/>
        <family val="2"/>
      </rPr>
      <t>= Makeup volume hour 4-5  (L)</t>
    </r>
  </si>
  <si>
    <r>
      <t xml:space="preserve">Calculate Q </t>
    </r>
    <r>
      <rPr>
        <sz val="10"/>
        <rFont val="Arial"/>
        <family val="2"/>
      </rPr>
      <t>(L/hr)          Q=0.14*L*D*H</t>
    </r>
  </si>
  <si>
    <r>
      <t xml:space="preserve">Allowable Make Up Volume </t>
    </r>
    <r>
      <rPr>
        <sz val="10"/>
        <rFont val="Arial"/>
        <family val="2"/>
      </rPr>
      <t xml:space="preserve">(L/hr)           0.55*V1 + Q                        </t>
    </r>
  </si>
  <si>
    <r>
      <t>Is V2 &lt; Allowable makeup volume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(d)</t>
    </r>
    <r>
      <rPr>
        <sz val="10"/>
        <rFont val="Arial"/>
        <family val="2"/>
      </rPr>
      <t xml:space="preserve">?                                         </t>
    </r>
  </si>
  <si>
    <r>
      <t xml:space="preserve">(b)Y </t>
    </r>
    <r>
      <rPr>
        <i/>
        <sz val="10"/>
        <rFont val="Arial"/>
        <family val="2"/>
      </rPr>
      <t>= Thrust Blocks OK /</t>
    </r>
    <r>
      <rPr>
        <b/>
        <i/>
        <sz val="10"/>
        <rFont val="Arial"/>
        <family val="2"/>
      </rPr>
      <t xml:space="preserve"> N </t>
    </r>
    <r>
      <rPr>
        <i/>
        <sz val="10"/>
        <rFont val="Arial"/>
        <family val="2"/>
      </rPr>
      <t>= Unacceptable</t>
    </r>
  </si>
  <si>
    <t>Development Name and Stage/TCC Contract Name</t>
  </si>
  <si>
    <t>Meter readings shall be taken at 15min or 30min intervals.
Test Duration
Minimum = 2hrs 
Maximum = 5hrs</t>
  </si>
  <si>
    <t>Length of Pipe Tested = L (km)</t>
  </si>
  <si>
    <t>Pipe Nominal Diameter 
= DN (m)</t>
  </si>
  <si>
    <t>Average Test Pressure 
= H (m)</t>
  </si>
  <si>
    <t>Ave. Test Pressure
= H (m)</t>
  </si>
  <si>
    <t>Date of Test</t>
  </si>
  <si>
    <t>Project/ Pipe Location</t>
  </si>
  <si>
    <t>Certifying Engineer's Name</t>
  </si>
  <si>
    <t>Council Witness Name</t>
  </si>
  <si>
    <t>Resource Consent/ TCC Contract No.</t>
  </si>
  <si>
    <t>Contractor's Company</t>
  </si>
  <si>
    <t>Engineer's Company</t>
  </si>
  <si>
    <t>Council</t>
  </si>
  <si>
    <t>Pipe Material/ Type</t>
  </si>
  <si>
    <t>Resource Consent/
TCC Contract No</t>
  </si>
  <si>
    <t>Pipe Material/Type</t>
  </si>
  <si>
    <t>Length of Pipe Tested
= L (km)</t>
  </si>
  <si>
    <t>Pipe Nominal Diameter
= D (m)</t>
  </si>
  <si>
    <t>Pressure Rating 
= PN (bar)</t>
  </si>
  <si>
    <t>Estimate or measure (to be supplied by the Engineer prior to test)</t>
  </si>
  <si>
    <r>
      <t xml:space="preserve">(c) Y = </t>
    </r>
    <r>
      <rPr>
        <i/>
        <sz val="10"/>
        <rFont val="Arial"/>
        <family val="2"/>
      </rPr>
      <t xml:space="preserve">No Leaks / </t>
    </r>
    <r>
      <rPr>
        <b/>
        <i/>
        <sz val="10"/>
        <rFont val="Arial"/>
        <family val="2"/>
      </rPr>
      <t>N</t>
    </r>
    <r>
      <rPr>
        <i/>
        <sz val="10"/>
        <rFont val="Arial"/>
        <family val="2"/>
      </rPr>
      <t xml:space="preserve"> = Leaks were detected</t>
    </r>
  </si>
  <si>
    <t>Start</t>
  </si>
  <si>
    <t>Reading at Hour 2</t>
  </si>
  <si>
    <t>Reading at Hour 3</t>
  </si>
  <si>
    <t>Reading at Hour 4</t>
  </si>
  <si>
    <t>Reading at Hour 5</t>
  </si>
  <si>
    <t xml:space="preserve">There are no visible leaks? </t>
  </si>
  <si>
    <t xml:space="preserve">The thrust blocks are acceptably intact after test?                                        </t>
  </si>
  <si>
    <t>Ensure test section isolated and adequately supported against thrust.</t>
  </si>
  <si>
    <t xml:space="preserve">The thrust blocks are acceptably intact after test?                                          </t>
  </si>
  <si>
    <r>
      <t xml:space="preserve">Raise pressure to test pressure </t>
    </r>
    <r>
      <rPr>
        <b/>
        <sz val="10"/>
        <rFont val="Arial"/>
        <family val="2"/>
      </rPr>
      <t>(P)</t>
    </r>
    <r>
      <rPr>
        <sz val="10"/>
        <rFont val="Arial"/>
        <family val="2"/>
      </rPr>
      <t xml:space="preserve"> in less than 10 minutes - confirm test pressure</t>
    </r>
  </si>
  <si>
    <r>
      <t>Hold pressure at</t>
    </r>
    <r>
      <rPr>
        <b/>
        <sz val="10"/>
        <rFont val="Arial"/>
        <family val="2"/>
      </rPr>
      <t xml:space="preserve"> (P)</t>
    </r>
    <r>
      <rPr>
        <sz val="10"/>
        <rFont val="Arial"/>
        <family val="2"/>
      </rPr>
      <t xml:space="preserve"> for 30 minutes then cease pumping and allow to decay for 60 minutes</t>
    </r>
  </si>
  <si>
    <r>
      <t xml:space="preserve">If value </t>
    </r>
    <r>
      <rPr>
        <b/>
        <sz val="10"/>
        <color indexed="10"/>
        <rFont val="Arial"/>
        <family val="2"/>
      </rPr>
      <t>(A)</t>
    </r>
    <r>
      <rPr>
        <b/>
        <sz val="10"/>
        <rFont val="Arial"/>
        <family val="2"/>
      </rPr>
      <t xml:space="preserve"> &gt;</t>
    </r>
    <r>
      <rPr>
        <b/>
        <sz val="10"/>
        <color indexed="10"/>
        <rFont val="Arial"/>
        <family val="2"/>
      </rPr>
      <t xml:space="preserve"> (B)</t>
    </r>
    <r>
      <rPr>
        <b/>
        <sz val="10"/>
        <rFont val="Arial"/>
        <family val="2"/>
      </rPr>
      <t>, continue.
If value</t>
    </r>
    <r>
      <rPr>
        <b/>
        <sz val="10"/>
        <color indexed="10"/>
        <rFont val="Arial"/>
        <family val="2"/>
      </rPr>
      <t xml:space="preserve"> (A) </t>
    </r>
    <r>
      <rPr>
        <b/>
        <sz val="10"/>
        <rFont val="Arial"/>
        <family val="2"/>
      </rPr>
      <t xml:space="preserve">&lt; </t>
    </r>
    <r>
      <rPr>
        <b/>
        <sz val="10"/>
        <color indexed="10"/>
        <rFont val="Arial"/>
        <family val="2"/>
      </rPr>
      <t>(B)</t>
    </r>
    <r>
      <rPr>
        <b/>
        <sz val="10"/>
        <rFont val="Arial"/>
        <family val="2"/>
      </rPr>
      <t xml:space="preserve">, test failed.                         </t>
    </r>
  </si>
  <si>
    <r>
      <t xml:space="preserve">Volume of Water Bled (litres) </t>
    </r>
    <r>
      <rPr>
        <b/>
        <sz val="10"/>
        <rFont val="Arial"/>
        <family val="2"/>
      </rPr>
      <t xml:space="preserve">(ΔV) </t>
    </r>
    <r>
      <rPr>
        <b/>
        <sz val="10"/>
        <color rgb="FFFF0000"/>
        <rFont val="Arial"/>
        <family val="2"/>
      </rPr>
      <t>(Y)</t>
    </r>
  </si>
  <si>
    <r>
      <t>Bulk Modulus of Water E</t>
    </r>
    <r>
      <rPr>
        <vertAlign val="subscript"/>
        <sz val="10"/>
        <rFont val="Arial"/>
        <family val="2"/>
      </rPr>
      <t>w</t>
    </r>
    <r>
      <rPr>
        <sz val="8"/>
        <rFont val="Arial"/>
        <family val="2"/>
      </rPr>
      <t/>
    </r>
  </si>
  <si>
    <r>
      <t>(a) Y</t>
    </r>
    <r>
      <rPr>
        <i/>
        <sz val="10"/>
        <rFont val="Arial"/>
        <family val="2"/>
      </rPr>
      <t xml:space="preserve"> = if the main test phase it a pass</t>
    </r>
  </si>
  <si>
    <t>Development Name and Stage/ TCC Contract Name</t>
  </si>
  <si>
    <t>Project/Pipe Location</t>
  </si>
  <si>
    <t>Contractor Rep's Name</t>
  </si>
  <si>
    <t>Pipe Nominal Diameter
= DN (m)</t>
  </si>
  <si>
    <t>Pipe Internal Diameter
= D (m)</t>
  </si>
  <si>
    <t>Min Pressure Rating for all Pipes
= PN (bar)</t>
  </si>
  <si>
    <t>Max. Test Pressure = 1.25xPNx100     
= P (kPa)</t>
  </si>
  <si>
    <t>Max. Test Pressure = 1.25xPNx100 = P (kPa)</t>
  </si>
  <si>
    <t xml:space="preserve">Max. Test Pressure
= 1.25xPNx100 
= P (kPa)  </t>
  </si>
  <si>
    <t xml:space="preserve">Calculate volume  of water in pipe V=πx(D÷2)²xLx1000 (litres)     </t>
  </si>
  <si>
    <t xml:space="preserve">The thrust blocks are acceptably intact after test?                                   </t>
  </si>
  <si>
    <r>
      <t xml:space="preserve">Calculate 70% of test 
pressure </t>
    </r>
    <r>
      <rPr>
        <b/>
        <sz val="10"/>
        <rFont val="Arial"/>
        <family val="2"/>
      </rPr>
      <t xml:space="preserve">(P)
</t>
    </r>
    <r>
      <rPr>
        <b/>
        <sz val="10"/>
        <color indexed="10"/>
        <rFont val="Arial"/>
        <family val="2"/>
      </rPr>
      <t>(B)</t>
    </r>
    <r>
      <rPr>
        <sz val="10"/>
        <color indexed="10"/>
        <rFont val="Arial"/>
        <family val="2"/>
      </rPr>
      <t xml:space="preserve">  </t>
    </r>
    <r>
      <rPr>
        <sz val="10"/>
        <rFont val="Arial"/>
        <family val="2"/>
      </rPr>
      <t xml:space="preserve">                     </t>
    </r>
  </si>
  <si>
    <t xml:space="preserve">Calculated Allowable Make Up Water - Q (L/hr)          </t>
  </si>
  <si>
    <t>Length of Pipe Tested 
= L (m)</t>
  </si>
  <si>
    <t>Pipe Wall Thickness                              
= e (m)</t>
  </si>
  <si>
    <t>Note: 1bar = 10m = 100 kPa</t>
  </si>
  <si>
    <r>
      <t xml:space="preserve">PN rating
</t>
    </r>
    <r>
      <rPr>
        <i/>
        <sz val="10"/>
        <rFont val="Arial"/>
        <family val="2"/>
      </rPr>
      <t>Note: 1 bar = 10m = 100kPa</t>
    </r>
  </si>
  <si>
    <r>
      <t>Pipe material modulus E</t>
    </r>
    <r>
      <rPr>
        <vertAlign val="subscript"/>
        <sz val="10"/>
        <rFont val="Arial"/>
        <family val="2"/>
      </rPr>
      <t>r</t>
    </r>
    <r>
      <rPr>
        <sz val="8"/>
        <rFont val="Arial"/>
        <family val="2"/>
      </rPr>
      <t/>
    </r>
  </si>
  <si>
    <r>
      <t>ΔV (Max Allowable Bled) 
= 1.2 x V x ΔP x ((1÷ E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>) + ((D ÷ e) ÷ E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>)) (litres)</t>
    </r>
    <r>
      <rPr>
        <sz val="10"/>
        <color rgb="FFFF0000"/>
        <rFont val="Arial"/>
        <family val="2"/>
      </rPr>
      <t xml:space="preserve">     </t>
    </r>
    <r>
      <rPr>
        <sz val="10"/>
        <rFont val="Arial"/>
        <family val="2"/>
      </rPr>
      <t xml:space="preserve"> </t>
    </r>
  </si>
  <si>
    <r>
      <t>Sum ΔV (Max Allowable Bled)</t>
    </r>
    <r>
      <rPr>
        <sz val="10"/>
        <color rgb="FFFF000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(X)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(litres)</t>
    </r>
  </si>
  <si>
    <r>
      <t>Decision  
If value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(X)</t>
    </r>
    <r>
      <rPr>
        <sz val="10"/>
        <rFont val="Arial"/>
        <family val="2"/>
      </rPr>
      <t xml:space="preserve"> &gt; </t>
    </r>
    <r>
      <rPr>
        <b/>
        <sz val="10"/>
        <color rgb="FFFF0000"/>
        <rFont val="Arial"/>
        <family val="2"/>
      </rPr>
      <t>(Y)</t>
    </r>
    <r>
      <rPr>
        <sz val="10"/>
        <rFont val="Arial"/>
        <family val="2"/>
      </rPr>
      <t>, continue.
If value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(X)</t>
    </r>
    <r>
      <rPr>
        <sz val="10"/>
        <rFont val="Arial"/>
        <family val="2"/>
      </rPr>
      <t xml:space="preserve"> &lt;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(Y)</t>
    </r>
    <r>
      <rPr>
        <sz val="10"/>
        <rFont val="Arial"/>
        <family val="2"/>
      </rPr>
      <t>, test failed.</t>
    </r>
  </si>
  <si>
    <t>1. Before starting the test, all pre-test procedures outlined in IS-7.5 Pressure Testing checklist and  NZS4404:2010 (Section C3.3) shall be completed.
2. Following the test measurement completion, all post test procedures outlined in IT-7.3.5 Post Test Procedure and NZS4404:2010 (Section C3.4) 
    shall be completed.
3. Pressure logs shall be supplied to Council before full passing of test is recognised</t>
  </si>
  <si>
    <t>1. Before starting the test, all pre-test procedures outlined in IS-7.5 Pressure Testing checklist and NZS4404:2010 (Section C3.3) 
    shall be completed.
2. Following the test measurement completion, all post test procedures outlined in IT-7.3.5 Post Test Procedure and 
    NZS4404:2010 (Section C3.4) shall be completed.
3. Pressure logs shall be supplied to Council before full passing of test is recognised</t>
  </si>
  <si>
    <t>1. Before starting the test, all pre-test procedures outlined in IS-7.5 Pressure Testing checklist and  NZS4404:2010 (Section C3.3) shall be completed.
2. Following the test measurement completion, all post test procedures outlined in IT-7.3.5 Post Test Procedure and NZS4404:2010 (Section C3.4) shall be completed.
3. Pressure logs shall be supplied to Council before full passing of test is recognised.</t>
  </si>
  <si>
    <t>1. Before starting the test, all pre-test procedures outlined in IS-7.5 Pressure Testing checklist and  NZS4404:2010 (Section C3.3) 
    shall be completed.
2. Following the test measurement completion, all post test procedures outlined in IT-7.3.5 Post Test Procedure and 
    NZS4404:2010 (Section C3.4) shall be completed.
3. Pressure logs shall be supplied to Council before full passing of test is recognised.</t>
  </si>
  <si>
    <r>
      <rPr>
        <b/>
        <sz val="10"/>
        <rFont val="Arial"/>
        <family val="2"/>
      </rPr>
      <t>PVC Pipe</t>
    </r>
    <r>
      <rPr>
        <sz val="10"/>
        <rFont val="Arial"/>
        <family val="2"/>
      </rPr>
      <t xml:space="preserve">
Witness marks have been inspected prior to backfilling.</t>
    </r>
  </si>
  <si>
    <r>
      <t xml:space="preserve">(a) Y </t>
    </r>
    <r>
      <rPr>
        <i/>
        <sz val="10"/>
        <rFont val="Arial"/>
        <family val="2"/>
      </rPr>
      <t>= Thrust Blocks OK /</t>
    </r>
    <r>
      <rPr>
        <b/>
        <i/>
        <sz val="10"/>
        <rFont val="Arial"/>
        <family val="2"/>
      </rPr>
      <t xml:space="preserve"> N </t>
    </r>
    <r>
      <rPr>
        <i/>
        <sz val="10"/>
        <rFont val="Arial"/>
        <family val="2"/>
      </rPr>
      <t>= Unacceptable</t>
    </r>
  </si>
  <si>
    <t>Pipe Material /Type</t>
  </si>
  <si>
    <t>Resource Consent /             TCC Contract No.</t>
  </si>
  <si>
    <t xml:space="preserve">Pressure Rating
= PN (bar)  </t>
  </si>
  <si>
    <t xml:space="preserve">Max. Test Pressure = 1.25xPNx100 = P (kPa)  </t>
  </si>
  <si>
    <r>
      <rPr>
        <b/>
        <sz val="10"/>
        <rFont val="Arial"/>
        <family val="2"/>
      </rPr>
      <t>PE Pipe Electrofusion Welds</t>
    </r>
    <r>
      <rPr>
        <sz val="10"/>
        <rFont val="Arial"/>
        <family val="2"/>
      </rPr>
      <t>. 
Weld coupler indicators have "Popped".
No Plastic Malt has escaped from the weld zone.
Pipe is "Round".
Pipe alignment is true.
Pipe has been Mechanically peeled.</t>
    </r>
  </si>
  <si>
    <r>
      <rPr>
        <b/>
        <sz val="10"/>
        <rFont val="Arial"/>
        <family val="2"/>
      </rPr>
      <t>PE Pipe Butt Weld</t>
    </r>
    <r>
      <rPr>
        <sz val="10"/>
        <rFont val="Arial"/>
        <family val="2"/>
      </rPr>
      <t>. 
Weld bead is even on both sides of the weld and around the weld. 
Weld bead has no pitting.
Pipe is "Round".</t>
    </r>
  </si>
  <si>
    <t xml:space="preserve">The thrust blocks are acceptably intact after test?                                            </t>
  </si>
  <si>
    <t>There are no visible leaks?</t>
  </si>
  <si>
    <t>…………………………...………………</t>
  </si>
  <si>
    <r>
      <t xml:space="preserve">(b) Y = </t>
    </r>
    <r>
      <rPr>
        <i/>
        <sz val="10"/>
        <rFont val="Arial"/>
        <family val="2"/>
      </rPr>
      <t xml:space="preserve">No Leaks / </t>
    </r>
    <r>
      <rPr>
        <b/>
        <i/>
        <sz val="10"/>
        <rFont val="Arial"/>
        <family val="2"/>
      </rPr>
      <t>N</t>
    </r>
    <r>
      <rPr>
        <i/>
        <sz val="10"/>
        <rFont val="Arial"/>
        <family val="2"/>
      </rPr>
      <t xml:space="preserve"> = Leaks were detected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</si>
</sst>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#,##0.000"/>
  </numFmts>
  <fonts count="3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6"/>
      <color indexed="9"/>
      <name val="Arial"/>
      <family val="2"/>
    </font>
    <font>
      <b/>
      <vertAlign val="subscript"/>
      <sz val="12"/>
      <name val="Arial"/>
      <family val="2"/>
    </font>
    <font>
      <b/>
      <vertAlign val="subscript"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sz val="10"/>
      <color theme="3"/>
      <name val="Arial"/>
      <family val="2"/>
    </font>
    <font>
      <sz val="24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vertAlign val="subscript"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/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5" fillId="0" borderId="0"/>
    <xf numFmtId="0" fontId="23" fillId="0" borderId="0"/>
    <xf numFmtId="0" fontId="24" fillId="0" borderId="0" applyNumberFormat="0" applyFill="0" applyBorder="0" applyAlignment="0" applyProtection="0"/>
  </cellStyleXfs>
  <cellXfs count="639">
    <xf numFmtId="0" fontId="0" fillId="0" borderId="0" xfId="0"/>
    <xf numFmtId="0" fontId="3" fillId="0" borderId="3" xfId="1" applyFont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3" xfId="0" applyBorder="1"/>
    <xf numFmtId="0" fontId="4" fillId="3" borderId="18" xfId="1" applyFont="1" applyFill="1" applyBorder="1" applyAlignment="1"/>
    <xf numFmtId="0" fontId="4" fillId="3" borderId="19" xfId="1" applyFont="1" applyFill="1" applyBorder="1" applyAlignment="1"/>
    <xf numFmtId="0" fontId="4" fillId="3" borderId="30" xfId="1" applyFont="1" applyFill="1" applyBorder="1" applyAlignment="1"/>
    <xf numFmtId="0" fontId="4" fillId="3" borderId="3" xfId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/>
    <xf numFmtId="0" fontId="0" fillId="0" borderId="0" xfId="0" applyFill="1"/>
    <xf numFmtId="0" fontId="8" fillId="3" borderId="3" xfId="1" applyFont="1" applyFill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vertical="center"/>
    </xf>
    <xf numFmtId="0" fontId="5" fillId="0" borderId="3" xfId="2" applyFont="1" applyFill="1" applyBorder="1" applyAlignment="1">
      <alignment horizontal="center"/>
    </xf>
    <xf numFmtId="2" fontId="0" fillId="0" borderId="0" xfId="0" applyNumberFormat="1" applyBorder="1"/>
    <xf numFmtId="0" fontId="0" fillId="0" borderId="0" xfId="0" applyFont="1" applyFill="1"/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9" borderId="3" xfId="2" applyFont="1" applyFill="1" applyBorder="1" applyAlignment="1">
      <alignment horizontal="center"/>
    </xf>
    <xf numFmtId="164" fontId="5" fillId="0" borderId="3" xfId="2" applyNumberFormat="1" applyFont="1" applyFill="1" applyBorder="1" applyAlignment="1">
      <alignment horizontal="center" wrapText="1"/>
    </xf>
    <xf numFmtId="164" fontId="5" fillId="9" borderId="3" xfId="2" applyNumberFormat="1" applyFont="1" applyFill="1" applyBorder="1" applyAlignment="1">
      <alignment horizontal="center"/>
    </xf>
    <xf numFmtId="0" fontId="4" fillId="9" borderId="47" xfId="2" applyFont="1" applyFill="1" applyBorder="1" applyAlignment="1">
      <alignment horizontal="center"/>
    </xf>
    <xf numFmtId="0" fontId="4" fillId="9" borderId="48" xfId="2" applyFont="1" applyFill="1" applyBorder="1" applyAlignment="1">
      <alignment horizontal="center" wrapText="1"/>
    </xf>
    <xf numFmtId="0" fontId="17" fillId="9" borderId="2" xfId="2" applyFont="1" applyFill="1" applyBorder="1" applyAlignment="1">
      <alignment horizontal="center" wrapText="1"/>
    </xf>
    <xf numFmtId="0" fontId="5" fillId="0" borderId="5" xfId="2" applyFont="1" applyFill="1" applyBorder="1" applyAlignment="1">
      <alignment horizontal="center"/>
    </xf>
    <xf numFmtId="164" fontId="18" fillId="0" borderId="6" xfId="2" applyNumberFormat="1" applyFont="1" applyFill="1" applyBorder="1" applyAlignment="1">
      <alignment horizontal="center" wrapText="1"/>
    </xf>
    <xf numFmtId="0" fontId="5" fillId="9" borderId="5" xfId="2" applyFont="1" applyFill="1" applyBorder="1" applyAlignment="1">
      <alignment horizontal="center"/>
    </xf>
    <xf numFmtId="0" fontId="5" fillId="9" borderId="6" xfId="2" applyFont="1" applyFill="1" applyBorder="1" applyAlignment="1">
      <alignment horizontal="center"/>
    </xf>
    <xf numFmtId="0" fontId="5" fillId="9" borderId="11" xfId="2" applyFont="1" applyFill="1" applyBorder="1" applyAlignment="1">
      <alignment horizontal="center"/>
    </xf>
    <xf numFmtId="164" fontId="5" fillId="9" borderId="21" xfId="2" applyNumberFormat="1" applyFont="1" applyFill="1" applyBorder="1" applyAlignment="1">
      <alignment horizontal="center"/>
    </xf>
    <xf numFmtId="0" fontId="5" fillId="9" borderId="21" xfId="2" applyFont="1" applyFill="1" applyBorder="1" applyAlignment="1">
      <alignment horizontal="center"/>
    </xf>
    <xf numFmtId="0" fontId="5" fillId="9" borderId="10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 vertical="center" wrapText="1"/>
    </xf>
    <xf numFmtId="0" fontId="4" fillId="9" borderId="1" xfId="2" applyFont="1" applyFill="1" applyBorder="1" applyAlignment="1">
      <alignment horizontal="center" wrapText="1"/>
    </xf>
    <xf numFmtId="164" fontId="5" fillId="0" borderId="5" xfId="2" quotePrefix="1" applyNumberFormat="1" applyFont="1" applyFill="1" applyBorder="1" applyAlignment="1">
      <alignment horizontal="center" wrapText="1"/>
    </xf>
    <xf numFmtId="164" fontId="5" fillId="9" borderId="5" xfId="2" applyNumberFormat="1" applyFont="1" applyFill="1" applyBorder="1" applyAlignment="1">
      <alignment horizontal="center"/>
    </xf>
    <xf numFmtId="164" fontId="5" fillId="9" borderId="11" xfId="2" applyNumberFormat="1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 wrapText="1"/>
    </xf>
    <xf numFmtId="164" fontId="5" fillId="0" borderId="6" xfId="2" applyNumberFormat="1" applyFont="1" applyFill="1" applyBorder="1" applyAlignment="1">
      <alignment horizontal="center"/>
    </xf>
    <xf numFmtId="164" fontId="5" fillId="9" borderId="6" xfId="2" applyNumberFormat="1" applyFont="1" applyFill="1" applyBorder="1" applyAlignment="1">
      <alignment horizontal="center"/>
    </xf>
    <xf numFmtId="164" fontId="5" fillId="9" borderId="10" xfId="2" applyNumberFormat="1" applyFont="1" applyFill="1" applyBorder="1" applyAlignment="1">
      <alignment horizontal="center"/>
    </xf>
    <xf numFmtId="0" fontId="4" fillId="9" borderId="49" xfId="2" applyFont="1" applyFill="1" applyBorder="1" applyAlignment="1">
      <alignment horizontal="center" wrapText="1"/>
    </xf>
    <xf numFmtId="164" fontId="5" fillId="0" borderId="6" xfId="2" applyNumberFormat="1" applyFont="1" applyFill="1" applyBorder="1" applyAlignment="1">
      <alignment horizontal="center" wrapText="1"/>
    </xf>
    <xf numFmtId="2" fontId="5" fillId="9" borderId="6" xfId="2" applyNumberFormat="1" applyFont="1" applyFill="1" applyBorder="1" applyAlignment="1">
      <alignment horizontal="center"/>
    </xf>
    <xf numFmtId="2" fontId="5" fillId="9" borderId="10" xfId="2" applyNumberFormat="1" applyFont="1" applyFill="1" applyBorder="1" applyAlignment="1">
      <alignment horizontal="center"/>
    </xf>
    <xf numFmtId="0" fontId="5" fillId="11" borderId="0" xfId="2" applyFont="1" applyFill="1" applyBorder="1" applyAlignment="1">
      <alignment horizontal="center"/>
    </xf>
    <xf numFmtId="164" fontId="5" fillId="11" borderId="0" xfId="2" applyNumberFormat="1" applyFont="1" applyFill="1" applyBorder="1" applyAlignment="1">
      <alignment horizontal="center"/>
    </xf>
    <xf numFmtId="2" fontId="5" fillId="11" borderId="0" xfId="2" applyNumberFormat="1" applyFont="1" applyFill="1" applyBorder="1" applyAlignment="1">
      <alignment horizontal="center"/>
    </xf>
    <xf numFmtId="0" fontId="0" fillId="11" borderId="0" xfId="0" applyFont="1" applyFill="1" applyAlignment="1">
      <alignment horizontal="left"/>
    </xf>
    <xf numFmtId="0" fontId="0" fillId="11" borderId="0" xfId="0" applyFont="1" applyFill="1"/>
    <xf numFmtId="0" fontId="5" fillId="11" borderId="0" xfId="2" applyFont="1" applyFill="1" applyAlignment="1">
      <alignment horizontal="left"/>
    </xf>
    <xf numFmtId="0" fontId="5" fillId="11" borderId="0" xfId="2" applyFont="1" applyFill="1" applyAlignment="1">
      <alignment horizontal="center"/>
    </xf>
    <xf numFmtId="0" fontId="0" fillId="11" borderId="0" xfId="0" applyFill="1"/>
    <xf numFmtId="0" fontId="5" fillId="11" borderId="0" xfId="2" applyFont="1" applyFill="1" applyBorder="1" applyAlignment="1">
      <alignment horizontal="center" vertical="top"/>
    </xf>
    <xf numFmtId="0" fontId="18" fillId="11" borderId="0" xfId="2" applyFont="1" applyFill="1" applyBorder="1" applyAlignment="1">
      <alignment horizontal="center" wrapText="1"/>
    </xf>
    <xf numFmtId="164" fontId="18" fillId="11" borderId="0" xfId="2" applyNumberFormat="1" applyFont="1" applyFill="1" applyBorder="1" applyAlignment="1">
      <alignment horizontal="center" wrapText="1"/>
    </xf>
    <xf numFmtId="0" fontId="4" fillId="11" borderId="0" xfId="2" applyFont="1" applyFill="1" applyAlignment="1">
      <alignment horizontal="left"/>
    </xf>
    <xf numFmtId="0" fontId="5" fillId="11" borderId="0" xfId="2" quotePrefix="1" applyFont="1" applyFill="1" applyAlignment="1">
      <alignment horizontal="left" vertical="top" wrapText="1"/>
    </xf>
    <xf numFmtId="0" fontId="5" fillId="11" borderId="0" xfId="1" applyFont="1" applyFill="1" applyBorder="1" applyAlignment="1">
      <alignment horizontal="center" vertical="top" wrapText="1"/>
    </xf>
    <xf numFmtId="0" fontId="5" fillId="11" borderId="0" xfId="1" applyFont="1" applyFill="1" applyBorder="1" applyAlignment="1">
      <alignment horizontal="center" wrapText="1"/>
    </xf>
    <xf numFmtId="0" fontId="5" fillId="11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8" fillId="3" borderId="3" xfId="1" applyFont="1" applyFill="1" applyBorder="1" applyAlignment="1">
      <alignment horizontal="center" vertical="center" wrapText="1"/>
    </xf>
    <xf numFmtId="0" fontId="8" fillId="3" borderId="31" xfId="1" applyFont="1" applyFill="1" applyBorder="1" applyAlignment="1">
      <alignment horizontal="left" vertical="center" wrapText="1"/>
    </xf>
    <xf numFmtId="0" fontId="8" fillId="3" borderId="4" xfId="1" applyFont="1" applyFill="1" applyBorder="1" applyAlignment="1">
      <alignment horizontal="left" vertical="center" wrapText="1"/>
    </xf>
    <xf numFmtId="165" fontId="0" fillId="0" borderId="3" xfId="0" applyNumberFormat="1" applyBorder="1"/>
    <xf numFmtId="165" fontId="8" fillId="3" borderId="31" xfId="1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Fill="1" applyBorder="1"/>
    <xf numFmtId="165" fontId="0" fillId="0" borderId="0" xfId="0" applyNumberFormat="1"/>
    <xf numFmtId="165" fontId="8" fillId="3" borderId="7" xfId="1" applyNumberFormat="1" applyFont="1" applyFill="1" applyBorder="1" applyAlignment="1">
      <alignment horizontal="left" vertical="center" wrapText="1"/>
    </xf>
    <xf numFmtId="165" fontId="8" fillId="3" borderId="3" xfId="1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22" fillId="0" borderId="0" xfId="0" applyFont="1" applyFill="1"/>
    <xf numFmtId="2" fontId="8" fillId="3" borderId="3" xfId="1" applyNumberFormat="1" applyFont="1" applyFill="1" applyBorder="1" applyAlignment="1">
      <alignment horizontal="center" vertical="center" wrapText="1"/>
    </xf>
    <xf numFmtId="0" fontId="11" fillId="0" borderId="3" xfId="2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8" borderId="3" xfId="2" applyFont="1" applyFill="1" applyBorder="1" applyAlignment="1" applyProtection="1">
      <alignment horizontal="center" vertical="center" wrapText="1"/>
    </xf>
    <xf numFmtId="2" fontId="21" fillId="8" borderId="3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8" fillId="2" borderId="30" xfId="1" applyFont="1" applyFill="1" applyBorder="1" applyAlignment="1" applyProtection="1">
      <alignment horizontal="left" vertical="top" wrapText="1"/>
    </xf>
    <xf numFmtId="0" fontId="0" fillId="0" borderId="30" xfId="0" applyBorder="1" applyAlignment="1" applyProtection="1">
      <alignment vertical="center"/>
    </xf>
    <xf numFmtId="0" fontId="0" fillId="0" borderId="30" xfId="0" applyBorder="1" applyProtection="1"/>
    <xf numFmtId="0" fontId="11" fillId="0" borderId="21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8" borderId="21" xfId="2" applyFont="1" applyFill="1" applyBorder="1" applyAlignment="1" applyProtection="1">
      <alignment horizontal="center" vertical="center" wrapText="1"/>
    </xf>
    <xf numFmtId="2" fontId="21" fillId="8" borderId="21" xfId="0" applyNumberFormat="1" applyFont="1" applyFill="1" applyBorder="1" applyAlignment="1" applyProtection="1">
      <alignment horizontal="center" vertical="center"/>
    </xf>
    <xf numFmtId="165" fontId="3" fillId="0" borderId="3" xfId="1" applyNumberFormat="1" applyFont="1" applyBorder="1" applyAlignment="1">
      <alignment horizontal="left" vertical="center" wrapText="1"/>
    </xf>
    <xf numFmtId="2" fontId="11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2" applyFont="1" applyFill="1" applyBorder="1" applyAlignment="1" applyProtection="1">
      <alignment horizontal="center" vertical="center" wrapText="1"/>
      <protection locked="0"/>
    </xf>
    <xf numFmtId="2" fontId="10" fillId="8" borderId="21" xfId="1" applyNumberFormat="1" applyFont="1" applyFill="1" applyBorder="1" applyAlignment="1" applyProtection="1">
      <alignment horizontal="center" vertical="center" wrapText="1"/>
    </xf>
    <xf numFmtId="0" fontId="10" fillId="8" borderId="10" xfId="1" applyFont="1" applyFill="1" applyBorder="1" applyAlignment="1" applyProtection="1">
      <alignment horizontal="center" vertical="center" wrapText="1"/>
    </xf>
    <xf numFmtId="165" fontId="1" fillId="8" borderId="3" xfId="1" applyNumberFormat="1" applyFont="1" applyFill="1" applyBorder="1" applyAlignment="1" applyProtection="1">
      <alignment horizontal="center" vertical="center" wrapText="1"/>
    </xf>
    <xf numFmtId="165" fontId="1" fillId="8" borderId="21" xfId="1" applyNumberFormat="1" applyFont="1" applyFill="1" applyBorder="1" applyAlignment="1" applyProtection="1">
      <alignment horizontal="center" vertical="center" wrapText="1"/>
    </xf>
    <xf numFmtId="0" fontId="4" fillId="0" borderId="0" xfId="3" applyFont="1" applyBorder="1" applyAlignment="1">
      <alignment horizontal="center"/>
    </xf>
    <xf numFmtId="0" fontId="20" fillId="0" borderId="0" xfId="2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0" fontId="5" fillId="10" borderId="0" xfId="3" applyFill="1" applyBorder="1" applyAlignment="1">
      <alignment horizontal="center"/>
    </xf>
    <xf numFmtId="0" fontId="0" fillId="10" borderId="0" xfId="0" applyFont="1" applyFill="1" applyBorder="1" applyAlignment="1">
      <alignment horizontal="center"/>
    </xf>
    <xf numFmtId="0" fontId="2" fillId="0" borderId="0" xfId="1" applyAlignment="1">
      <alignment vertical="center"/>
    </xf>
    <xf numFmtId="0" fontId="2" fillId="0" borderId="0" xfId="1" applyFill="1" applyAlignment="1">
      <alignment vertical="center"/>
    </xf>
    <xf numFmtId="0" fontId="2" fillId="0" borderId="0" xfId="1"/>
    <xf numFmtId="0" fontId="2" fillId="0" borderId="0" xfId="1" applyFill="1" applyBorder="1" applyAlignment="1">
      <alignment vertical="center"/>
    </xf>
    <xf numFmtId="0" fontId="2" fillId="0" borderId="0" xfId="1" applyFill="1" applyAlignment="1">
      <alignment horizontal="center" vertical="center"/>
    </xf>
    <xf numFmtId="0" fontId="2" fillId="0" borderId="0" xfId="1" applyFill="1"/>
    <xf numFmtId="0" fontId="2" fillId="0" borderId="0" xfId="1" applyBorder="1" applyAlignment="1">
      <alignment vertical="center"/>
    </xf>
    <xf numFmtId="0" fontId="2" fillId="0" borderId="0" xfId="1" applyBorder="1"/>
    <xf numFmtId="0" fontId="2" fillId="0" borderId="0" xfId="1" applyAlignment="1"/>
    <xf numFmtId="0" fontId="23" fillId="0" borderId="0" xfId="4"/>
    <xf numFmtId="0" fontId="2" fillId="3" borderId="1" xfId="1" applyFill="1" applyBorder="1"/>
    <xf numFmtId="0" fontId="2" fillId="3" borderId="0" xfId="1" applyFill="1" applyBorder="1"/>
    <xf numFmtId="0" fontId="4" fillId="16" borderId="59" xfId="1" applyFont="1" applyFill="1" applyBorder="1" applyAlignment="1">
      <alignment horizontal="center"/>
    </xf>
    <xf numFmtId="0" fontId="4" fillId="16" borderId="60" xfId="1" applyFont="1" applyFill="1" applyBorder="1" applyAlignment="1">
      <alignment horizontal="center" wrapText="1"/>
    </xf>
    <xf numFmtId="0" fontId="4" fillId="16" borderId="57" xfId="1" applyFont="1" applyFill="1" applyBorder="1" applyAlignment="1">
      <alignment horizontal="center" wrapText="1"/>
    </xf>
    <xf numFmtId="0" fontId="17" fillId="16" borderId="61" xfId="1" applyFont="1" applyFill="1" applyBorder="1" applyAlignment="1">
      <alignment horizontal="center" wrapText="1"/>
    </xf>
    <xf numFmtId="0" fontId="17" fillId="16" borderId="28" xfId="1" applyFont="1" applyFill="1" applyBorder="1" applyAlignment="1">
      <alignment horizontal="center" wrapText="1"/>
    </xf>
    <xf numFmtId="0" fontId="2" fillId="4" borderId="62" xfId="1" applyFill="1" applyBorder="1" applyAlignment="1">
      <alignment horizontal="center"/>
    </xf>
    <xf numFmtId="164" fontId="2" fillId="4" borderId="63" xfId="1" applyNumberFormat="1" applyFill="1" applyBorder="1" applyAlignment="1">
      <alignment horizontal="center" wrapText="1"/>
    </xf>
    <xf numFmtId="164" fontId="2" fillId="4" borderId="64" xfId="1" quotePrefix="1" applyNumberFormat="1" applyFill="1" applyBorder="1" applyAlignment="1">
      <alignment horizontal="center" wrapText="1"/>
    </xf>
    <xf numFmtId="164" fontId="18" fillId="4" borderId="65" xfId="1" applyNumberFormat="1" applyFont="1" applyFill="1" applyBorder="1" applyAlignment="1">
      <alignment horizontal="center" wrapText="1"/>
    </xf>
    <xf numFmtId="164" fontId="2" fillId="4" borderId="64" xfId="1" applyNumberFormat="1" applyFill="1" applyBorder="1" applyAlignment="1">
      <alignment horizontal="center" wrapText="1"/>
    </xf>
    <xf numFmtId="164" fontId="2" fillId="4" borderId="65" xfId="1" applyNumberFormat="1" applyFill="1" applyBorder="1" applyAlignment="1">
      <alignment horizontal="center"/>
    </xf>
    <xf numFmtId="164" fontId="18" fillId="4" borderId="66" xfId="1" applyNumberFormat="1" applyFont="1" applyFill="1" applyBorder="1" applyAlignment="1">
      <alignment horizontal="center" wrapText="1"/>
    </xf>
    <xf numFmtId="0" fontId="2" fillId="3" borderId="67" xfId="1" applyFill="1" applyBorder="1" applyAlignment="1">
      <alignment horizontal="center"/>
    </xf>
    <xf numFmtId="164" fontId="2" fillId="3" borderId="68" xfId="1" applyNumberFormat="1" applyFill="1" applyBorder="1" applyAlignment="1">
      <alignment horizontal="center"/>
    </xf>
    <xf numFmtId="2" fontId="2" fillId="3" borderId="68" xfId="1" applyNumberFormat="1" applyFill="1" applyBorder="1" applyAlignment="1">
      <alignment horizontal="center"/>
    </xf>
    <xf numFmtId="164" fontId="2" fillId="3" borderId="69" xfId="1" applyNumberFormat="1" applyFill="1" applyBorder="1" applyAlignment="1">
      <alignment horizontal="center"/>
    </xf>
    <xf numFmtId="0" fontId="2" fillId="3" borderId="70" xfId="1" applyFill="1" applyBorder="1" applyAlignment="1">
      <alignment horizontal="center"/>
    </xf>
    <xf numFmtId="164" fontId="2" fillId="3" borderId="70" xfId="1" applyNumberFormat="1" applyFill="1" applyBorder="1" applyAlignment="1">
      <alignment horizontal="center"/>
    </xf>
    <xf numFmtId="0" fontId="2" fillId="3" borderId="71" xfId="1" applyFill="1" applyBorder="1" applyAlignment="1">
      <alignment horizontal="center"/>
    </xf>
    <xf numFmtId="164" fontId="2" fillId="4" borderId="70" xfId="1" applyNumberFormat="1" applyFill="1" applyBorder="1" applyAlignment="1">
      <alignment horizontal="center"/>
    </xf>
    <xf numFmtId="0" fontId="2" fillId="3" borderId="72" xfId="1" applyFill="1" applyBorder="1" applyAlignment="1">
      <alignment horizontal="center"/>
    </xf>
    <xf numFmtId="164" fontId="2" fillId="3" borderId="73" xfId="1" applyNumberFormat="1" applyFill="1" applyBorder="1" applyAlignment="1">
      <alignment horizontal="center"/>
    </xf>
    <xf numFmtId="2" fontId="2" fillId="3" borderId="73" xfId="1" applyNumberFormat="1" applyFill="1" applyBorder="1" applyAlignment="1">
      <alignment horizontal="center"/>
    </xf>
    <xf numFmtId="164" fontId="2" fillId="3" borderId="74" xfId="1" applyNumberFormat="1" applyFill="1" applyBorder="1" applyAlignment="1">
      <alignment horizontal="center"/>
    </xf>
    <xf numFmtId="0" fontId="2" fillId="3" borderId="75" xfId="1" applyFill="1" applyBorder="1" applyAlignment="1">
      <alignment horizontal="center"/>
    </xf>
    <xf numFmtId="164" fontId="2" fillId="3" borderId="75" xfId="1" applyNumberFormat="1" applyFill="1" applyBorder="1" applyAlignment="1">
      <alignment horizontal="center"/>
    </xf>
    <xf numFmtId="0" fontId="2" fillId="3" borderId="76" xfId="1" applyFill="1" applyBorder="1" applyAlignment="1">
      <alignment horizontal="center"/>
    </xf>
    <xf numFmtId="0" fontId="2" fillId="0" borderId="0" xfId="1" applyAlignment="1">
      <alignment horizontal="center"/>
    </xf>
    <xf numFmtId="0" fontId="4" fillId="0" borderId="0" xfId="1" applyFont="1" applyAlignment="1">
      <alignment horizontal="left"/>
    </xf>
    <xf numFmtId="0" fontId="2" fillId="0" borderId="0" xfId="1" quotePrefix="1" applyAlignment="1">
      <alignment horizontal="left"/>
    </xf>
    <xf numFmtId="0" fontId="2" fillId="0" borderId="0" xfId="1" applyAlignment="1">
      <alignment horizontal="left"/>
    </xf>
    <xf numFmtId="164" fontId="2" fillId="4" borderId="78" xfId="1" applyNumberFormat="1" applyFill="1" applyBorder="1" applyAlignment="1">
      <alignment horizontal="center"/>
    </xf>
    <xf numFmtId="164" fontId="2" fillId="4" borderId="79" xfId="1" applyNumberFormat="1" applyFill="1" applyBorder="1" applyAlignment="1">
      <alignment horizontal="center" wrapText="1"/>
    </xf>
    <xf numFmtId="164" fontId="2" fillId="4" borderId="80" xfId="1" applyNumberFormat="1" applyFill="1" applyBorder="1" applyAlignment="1">
      <alignment horizontal="center"/>
    </xf>
    <xf numFmtId="164" fontId="2" fillId="3" borderId="71" xfId="1" applyNumberFormat="1" applyFill="1" applyBorder="1" applyAlignment="1">
      <alignment horizontal="center"/>
    </xf>
    <xf numFmtId="164" fontId="2" fillId="4" borderId="71" xfId="1" applyNumberFormat="1" applyFill="1" applyBorder="1" applyAlignment="1">
      <alignment horizontal="center"/>
    </xf>
    <xf numFmtId="164" fontId="2" fillId="3" borderId="76" xfId="1" applyNumberFormat="1" applyFill="1" applyBorder="1" applyAlignment="1">
      <alignment horizontal="center"/>
    </xf>
    <xf numFmtId="1" fontId="2" fillId="4" borderId="77" xfId="1" applyNumberFormat="1" applyFill="1" applyBorder="1" applyAlignment="1">
      <alignment horizontal="center" wrapText="1"/>
    </xf>
    <xf numFmtId="1" fontId="2" fillId="3" borderId="81" xfId="1" applyNumberFormat="1" applyFill="1" applyBorder="1" applyAlignment="1">
      <alignment horizontal="center"/>
    </xf>
    <xf numFmtId="1" fontId="2" fillId="4" borderId="82" xfId="1" applyNumberFormat="1" applyFill="1" applyBorder="1" applyAlignment="1">
      <alignment horizontal="center" wrapText="1"/>
    </xf>
    <xf numFmtId="1" fontId="2" fillId="3" borderId="83" xfId="1" applyNumberFormat="1" applyFill="1" applyBorder="1" applyAlignment="1">
      <alignment horizontal="center"/>
    </xf>
    <xf numFmtId="1" fontId="2" fillId="4" borderId="8" xfId="1" applyNumberFormat="1" applyFill="1" applyBorder="1" applyAlignment="1">
      <alignment horizontal="center" wrapText="1"/>
    </xf>
    <xf numFmtId="164" fontId="2" fillId="4" borderId="75" xfId="1" applyNumberFormat="1" applyFill="1" applyBorder="1" applyAlignment="1">
      <alignment horizontal="center"/>
    </xf>
    <xf numFmtId="164" fontId="2" fillId="4" borderId="58" xfId="1" applyNumberFormat="1" applyFill="1" applyBorder="1" applyAlignment="1">
      <alignment horizontal="center" wrapText="1"/>
    </xf>
    <xf numFmtId="164" fontId="2" fillId="4" borderId="76" xfId="1" applyNumberFormat="1" applyFill="1" applyBorder="1" applyAlignment="1">
      <alignment horizontal="center"/>
    </xf>
    <xf numFmtId="0" fontId="0" fillId="17" borderId="54" xfId="0" applyFill="1" applyBorder="1"/>
    <xf numFmtId="0" fontId="4" fillId="13" borderId="24" xfId="1" applyFont="1" applyFill="1" applyBorder="1" applyAlignment="1">
      <alignment horizontal="center"/>
    </xf>
    <xf numFmtId="0" fontId="4" fillId="13" borderId="39" xfId="1" applyFont="1" applyFill="1" applyBorder="1" applyAlignment="1">
      <alignment horizontal="center"/>
    </xf>
    <xf numFmtId="0" fontId="24" fillId="0" borderId="0" xfId="5"/>
    <xf numFmtId="0" fontId="2" fillId="0" borderId="0" xfId="1" quotePrefix="1" applyFont="1" applyAlignment="1">
      <alignment horizontal="left"/>
    </xf>
    <xf numFmtId="164" fontId="2" fillId="4" borderId="71" xfId="1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left" vertical="center" wrapText="1"/>
    </xf>
    <xf numFmtId="0" fontId="2" fillId="0" borderId="0" xfId="1" applyBorder="1" applyAlignment="1">
      <alignment horizontal="center"/>
    </xf>
    <xf numFmtId="165" fontId="8" fillId="3" borderId="3" xfId="1" applyNumberFormat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1" applyAlignment="1" applyProtection="1">
      <alignment vertical="center"/>
      <protection locked="0"/>
    </xf>
    <xf numFmtId="0" fontId="2" fillId="0" borderId="0" xfId="1" applyFill="1" applyAlignment="1" applyProtection="1">
      <alignment vertical="center"/>
      <protection locked="0"/>
    </xf>
    <xf numFmtId="0" fontId="2" fillId="0" borderId="0" xfId="1" applyProtection="1">
      <protection locked="0"/>
    </xf>
    <xf numFmtId="0" fontId="2" fillId="0" borderId="0" xfId="1" applyFill="1" applyAlignment="1" applyProtection="1">
      <alignment horizontal="left" vertical="center"/>
      <protection locked="0"/>
    </xf>
    <xf numFmtId="0" fontId="2" fillId="0" borderId="0" xfId="1" applyFill="1" applyProtection="1">
      <protection locked="0"/>
    </xf>
    <xf numFmtId="0" fontId="2" fillId="0" borderId="0" xfId="1" applyBorder="1" applyAlignment="1" applyProtection="1">
      <alignment vertical="center" wrapText="1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165" fontId="0" fillId="0" borderId="0" xfId="0" applyNumberFormat="1" applyBorder="1"/>
    <xf numFmtId="0" fontId="4" fillId="16" borderId="59" xfId="1" applyFont="1" applyFill="1" applyBorder="1" applyAlignment="1">
      <alignment horizontal="center" wrapText="1"/>
    </xf>
    <xf numFmtId="0" fontId="4" fillId="16" borderId="84" xfId="1" applyFont="1" applyFill="1" applyBorder="1" applyAlignment="1">
      <alignment horizontal="center" wrapText="1"/>
    </xf>
    <xf numFmtId="164" fontId="2" fillId="4" borderId="85" xfId="1" applyNumberFormat="1" applyFill="1" applyBorder="1" applyAlignment="1">
      <alignment horizontal="center"/>
    </xf>
    <xf numFmtId="165" fontId="2" fillId="4" borderId="86" xfId="1" applyNumberFormat="1" applyFill="1" applyBorder="1" applyAlignment="1">
      <alignment horizontal="center" wrapText="1"/>
    </xf>
    <xf numFmtId="164" fontId="2" fillId="3" borderId="67" xfId="1" applyNumberFormat="1" applyFill="1" applyBorder="1" applyAlignment="1">
      <alignment horizontal="center"/>
    </xf>
    <xf numFmtId="165" fontId="2" fillId="3" borderId="87" xfId="1" applyNumberFormat="1" applyFill="1" applyBorder="1" applyAlignment="1">
      <alignment horizontal="center"/>
    </xf>
    <xf numFmtId="164" fontId="2" fillId="4" borderId="67" xfId="1" applyNumberFormat="1" applyFill="1" applyBorder="1" applyAlignment="1">
      <alignment horizontal="center"/>
    </xf>
    <xf numFmtId="165" fontId="2" fillId="4" borderId="88" xfId="1" applyNumberFormat="1" applyFill="1" applyBorder="1" applyAlignment="1">
      <alignment horizontal="center" wrapText="1"/>
    </xf>
    <xf numFmtId="164" fontId="2" fillId="3" borderId="72" xfId="1" applyNumberFormat="1" applyFill="1" applyBorder="1" applyAlignment="1">
      <alignment horizontal="center"/>
    </xf>
    <xf numFmtId="165" fontId="2" fillId="3" borderId="89" xfId="1" applyNumberFormat="1" applyFill="1" applyBorder="1" applyAlignment="1">
      <alignment horizontal="center"/>
    </xf>
    <xf numFmtId="1" fontId="2" fillId="4" borderId="78" xfId="1" applyNumberFormat="1" applyFill="1" applyBorder="1" applyAlignment="1">
      <alignment horizontal="center"/>
    </xf>
    <xf numFmtId="1" fontId="2" fillId="3" borderId="70" xfId="1" applyNumberFormat="1" applyFill="1" applyBorder="1" applyAlignment="1">
      <alignment horizontal="center"/>
    </xf>
    <xf numFmtId="1" fontId="2" fillId="4" borderId="70" xfId="1" applyNumberFormat="1" applyFill="1" applyBorder="1" applyAlignment="1">
      <alignment horizontal="center"/>
    </xf>
    <xf numFmtId="1" fontId="2" fillId="3" borderId="75" xfId="1" applyNumberFormat="1" applyFill="1" applyBorder="1" applyAlignment="1">
      <alignment horizontal="center"/>
    </xf>
    <xf numFmtId="0" fontId="3" fillId="7" borderId="3" xfId="1" applyFont="1" applyFill="1" applyBorder="1" applyAlignment="1">
      <alignment horizontal="left" vertical="center" wrapText="1"/>
    </xf>
    <xf numFmtId="0" fontId="0" fillId="7" borderId="0" xfId="0" applyFill="1"/>
    <xf numFmtId="0" fontId="0" fillId="0" borderId="0" xfId="0" applyFill="1" applyBorder="1" applyProtection="1"/>
    <xf numFmtId="165" fontId="4" fillId="4" borderId="3" xfId="1" applyNumberFormat="1" applyFont="1" applyFill="1" applyBorder="1" applyAlignment="1">
      <alignment horizontal="center" vertical="center" wrapText="1"/>
    </xf>
    <xf numFmtId="165" fontId="4" fillId="4" borderId="21" xfId="1" applyNumberFormat="1" applyFont="1" applyFill="1" applyBorder="1" applyAlignment="1">
      <alignment horizontal="center" vertical="center" wrapText="1"/>
    </xf>
    <xf numFmtId="0" fontId="7" fillId="15" borderId="6" xfId="1" applyFont="1" applyFill="1" applyBorder="1" applyAlignment="1">
      <alignment vertical="center" wrapText="1"/>
    </xf>
    <xf numFmtId="0" fontId="7" fillId="15" borderId="10" xfId="1" applyFont="1" applyFill="1" applyBorder="1" applyAlignment="1">
      <alignment horizontal="left" vertical="center" wrapText="1"/>
    </xf>
    <xf numFmtId="0" fontId="2" fillId="15" borderId="6" xfId="1" applyFont="1" applyFill="1" applyBorder="1" applyAlignment="1">
      <alignment vertical="center" wrapText="1"/>
    </xf>
    <xf numFmtId="0" fontId="2" fillId="15" borderId="6" xfId="1" applyFont="1" applyFill="1" applyBorder="1" applyAlignment="1">
      <alignment horizontal="center" vertical="center" wrapText="1"/>
    </xf>
    <xf numFmtId="0" fontId="11" fillId="0" borderId="10" xfId="2" applyFont="1" applyFill="1" applyBorder="1" applyAlignment="1" applyProtection="1">
      <alignment horizontal="center" vertical="center" wrapText="1"/>
      <protection locked="0"/>
    </xf>
    <xf numFmtId="0" fontId="10" fillId="0" borderId="3" xfId="2" applyFont="1" applyBorder="1" applyAlignment="1" applyProtection="1">
      <alignment horizontal="center" vertical="center" wrapText="1"/>
      <protection locked="0"/>
    </xf>
    <xf numFmtId="0" fontId="10" fillId="0" borderId="21" xfId="2" applyFont="1" applyBorder="1" applyAlignment="1" applyProtection="1">
      <alignment horizontal="center" vertical="center" wrapText="1"/>
      <protection locked="0"/>
    </xf>
    <xf numFmtId="0" fontId="10" fillId="0" borderId="3" xfId="1" applyFont="1" applyBorder="1" applyAlignment="1" applyProtection="1">
      <alignment horizontal="center" vertical="center" wrapText="1"/>
      <protection locked="0"/>
    </xf>
    <xf numFmtId="0" fontId="10" fillId="0" borderId="21" xfId="1" applyFont="1" applyBorder="1" applyAlignment="1" applyProtection="1">
      <alignment horizontal="center" vertical="center" wrapText="1"/>
      <protection locked="0"/>
    </xf>
    <xf numFmtId="20" fontId="11" fillId="0" borderId="21" xfId="1" applyNumberFormat="1" applyFont="1" applyBorder="1" applyAlignment="1" applyProtection="1">
      <alignment horizontal="center" vertical="center" wrapText="1"/>
      <protection locked="0"/>
    </xf>
    <xf numFmtId="0" fontId="11" fillId="0" borderId="21" xfId="1" applyFont="1" applyBorder="1" applyAlignment="1" applyProtection="1">
      <alignment horizontal="center" vertical="center" wrapText="1"/>
      <protection locked="0"/>
    </xf>
    <xf numFmtId="0" fontId="10" fillId="0" borderId="22" xfId="1" applyFont="1" applyBorder="1" applyAlignment="1" applyProtection="1">
      <alignment horizontal="center" vertical="center" wrapText="1"/>
      <protection locked="0"/>
    </xf>
    <xf numFmtId="0" fontId="11" fillId="0" borderId="5" xfId="2" applyFont="1" applyFill="1" applyBorder="1" applyAlignment="1" applyProtection="1">
      <alignment horizontal="center" vertical="center" wrapText="1"/>
      <protection locked="0"/>
    </xf>
    <xf numFmtId="0" fontId="11" fillId="11" borderId="21" xfId="4" applyFont="1" applyFill="1" applyBorder="1" applyAlignment="1" applyProtection="1">
      <alignment horizontal="center" vertical="center" wrapText="1"/>
      <protection locked="0"/>
    </xf>
    <xf numFmtId="2" fontId="1" fillId="8" borderId="3" xfId="1" applyNumberFormat="1" applyFont="1" applyFill="1" applyBorder="1" applyAlignment="1" applyProtection="1">
      <alignment horizontal="center" vertical="center" wrapText="1"/>
    </xf>
    <xf numFmtId="20" fontId="11" fillId="0" borderId="3" xfId="1" applyNumberFormat="1" applyFont="1" applyBorder="1" applyAlignment="1" applyProtection="1">
      <alignment horizontal="center" vertical="center" wrapText="1"/>
      <protection locked="0"/>
    </xf>
    <xf numFmtId="0" fontId="11" fillId="0" borderId="3" xfId="1" applyFont="1" applyBorder="1" applyAlignment="1" applyProtection="1">
      <alignment horizontal="center" vertical="center" wrapText="1"/>
      <protection locked="0"/>
    </xf>
    <xf numFmtId="0" fontId="11" fillId="0" borderId="21" xfId="2" applyFont="1" applyFill="1" applyBorder="1" applyAlignment="1" applyProtection="1">
      <alignment horizontal="center" vertical="center" wrapText="1"/>
      <protection locked="0"/>
    </xf>
    <xf numFmtId="0" fontId="11" fillId="0" borderId="3" xfId="4" applyFont="1" applyBorder="1" applyAlignment="1" applyProtection="1">
      <alignment horizontal="left" vertical="center" wrapText="1"/>
      <protection locked="0"/>
    </xf>
    <xf numFmtId="0" fontId="2" fillId="11" borderId="5" xfId="2" applyFont="1" applyFill="1" applyBorder="1" applyAlignment="1" applyProtection="1">
      <alignment horizontal="center" vertical="center" wrapText="1"/>
    </xf>
    <xf numFmtId="0" fontId="2" fillId="8" borderId="3" xfId="1" applyFont="1" applyFill="1" applyBorder="1" applyAlignment="1" applyProtection="1">
      <alignment horizontal="center" vertical="center"/>
    </xf>
    <xf numFmtId="0" fontId="2" fillId="11" borderId="11" xfId="2" applyFont="1" applyFill="1" applyBorder="1" applyAlignment="1" applyProtection="1">
      <alignment horizontal="center" vertical="center" wrapText="1"/>
    </xf>
    <xf numFmtId="0" fontId="2" fillId="8" borderId="21" xfId="1" applyFont="1" applyFill="1" applyBorder="1" applyAlignment="1" applyProtection="1">
      <alignment horizontal="center" vertical="center"/>
    </xf>
    <xf numFmtId="0" fontId="4" fillId="3" borderId="25" xfId="2" applyFont="1" applyFill="1" applyBorder="1" applyAlignment="1" applyProtection="1">
      <alignment horizontal="left" vertical="center"/>
    </xf>
    <xf numFmtId="0" fontId="4" fillId="3" borderId="26" xfId="2" applyFont="1" applyFill="1" applyBorder="1" applyAlignment="1" applyProtection="1">
      <alignment vertical="center" wrapText="1"/>
    </xf>
    <xf numFmtId="0" fontId="4" fillId="11" borderId="1" xfId="1" applyFont="1" applyFill="1" applyBorder="1" applyProtection="1"/>
    <xf numFmtId="0" fontId="2" fillId="11" borderId="0" xfId="1" applyFont="1" applyFill="1" applyBorder="1" applyProtection="1"/>
    <xf numFmtId="0" fontId="2" fillId="11" borderId="0" xfId="1" applyFont="1" applyFill="1" applyBorder="1" applyAlignment="1" applyProtection="1"/>
    <xf numFmtId="0" fontId="25" fillId="11" borderId="2" xfId="0" applyFont="1" applyFill="1" applyBorder="1" applyProtection="1"/>
    <xf numFmtId="0" fontId="2" fillId="11" borderId="1" xfId="1" applyFont="1" applyFill="1" applyBorder="1" applyProtection="1">
      <protection locked="0"/>
    </xf>
    <xf numFmtId="0" fontId="2" fillId="11" borderId="0" xfId="1" applyFont="1" applyFill="1" applyBorder="1" applyProtection="1">
      <protection locked="0"/>
    </xf>
    <xf numFmtId="0" fontId="26" fillId="11" borderId="0" xfId="1" applyFont="1" applyFill="1" applyBorder="1" applyAlignment="1" applyProtection="1">
      <alignment horizontal="left"/>
    </xf>
    <xf numFmtId="0" fontId="25" fillId="11" borderId="0" xfId="0" applyFont="1" applyFill="1" applyBorder="1" applyProtection="1">
      <protection locked="0"/>
    </xf>
    <xf numFmtId="0" fontId="2" fillId="11" borderId="2" xfId="1" applyFont="1" applyFill="1" applyBorder="1" applyProtection="1">
      <protection locked="0"/>
    </xf>
    <xf numFmtId="0" fontId="25" fillId="11" borderId="0" xfId="0" applyFont="1" applyFill="1" applyBorder="1" applyProtection="1"/>
    <xf numFmtId="2" fontId="25" fillId="11" borderId="0" xfId="0" applyNumberFormat="1" applyFont="1" applyFill="1" applyBorder="1" applyProtection="1"/>
    <xf numFmtId="0" fontId="2" fillId="11" borderId="8" xfId="1" applyFont="1" applyFill="1" applyBorder="1" applyProtection="1">
      <protection locked="0"/>
    </xf>
    <xf numFmtId="0" fontId="25" fillId="11" borderId="56" xfId="0" applyFont="1" applyFill="1" applyBorder="1" applyAlignment="1" applyProtection="1">
      <alignment horizontal="left"/>
      <protection locked="0"/>
    </xf>
    <xf numFmtId="0" fontId="2" fillId="11" borderId="56" xfId="1" applyFont="1" applyFill="1" applyBorder="1" applyAlignment="1" applyProtection="1">
      <alignment horizontal="left"/>
      <protection locked="0"/>
    </xf>
    <xf numFmtId="0" fontId="26" fillId="11" borderId="56" xfId="1" applyFont="1" applyFill="1" applyBorder="1" applyAlignment="1" applyProtection="1">
      <alignment horizontal="left"/>
    </xf>
    <xf numFmtId="0" fontId="2" fillId="11" borderId="56" xfId="1" applyFont="1" applyFill="1" applyBorder="1" applyAlignment="1" applyProtection="1">
      <alignment vertical="center" wrapText="1"/>
    </xf>
    <xf numFmtId="0" fontId="25" fillId="11" borderId="56" xfId="0" applyFont="1" applyFill="1" applyBorder="1" applyProtection="1"/>
    <xf numFmtId="2" fontId="25" fillId="11" borderId="56" xfId="0" applyNumberFormat="1" applyFont="1" applyFill="1" applyBorder="1" applyProtection="1"/>
    <xf numFmtId="0" fontId="25" fillId="11" borderId="55" xfId="0" applyFont="1" applyFill="1" applyBorder="1" applyProtection="1"/>
    <xf numFmtId="0" fontId="2" fillId="0" borderId="3" xfId="1" applyFont="1" applyBorder="1" applyAlignment="1" applyProtection="1">
      <alignment horizontal="center" vertical="center"/>
      <protection locked="0"/>
    </xf>
    <xf numFmtId="0" fontId="26" fillId="15" borderId="10" xfId="1" applyFont="1" applyFill="1" applyBorder="1" applyAlignment="1">
      <alignment vertical="center" wrapText="1"/>
    </xf>
    <xf numFmtId="0" fontId="4" fillId="3" borderId="20" xfId="4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4" fillId="15" borderId="5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11" xfId="1" applyFont="1" applyFill="1" applyBorder="1" applyAlignment="1">
      <alignment horizontal="right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7" fillId="15" borderId="10" xfId="1" applyFont="1" applyFill="1" applyBorder="1" applyAlignment="1">
      <alignment vertical="center" wrapText="1"/>
    </xf>
    <xf numFmtId="0" fontId="28" fillId="5" borderId="10" xfId="1" applyFont="1" applyFill="1" applyBorder="1" applyAlignment="1">
      <alignment horizontal="center" vertical="center" wrapText="1"/>
    </xf>
    <xf numFmtId="0" fontId="4" fillId="11" borderId="1" xfId="1" applyFont="1" applyFill="1" applyBorder="1" applyProtection="1">
      <protection locked="0"/>
    </xf>
    <xf numFmtId="0" fontId="26" fillId="11" borderId="0" xfId="1" applyFont="1" applyFill="1" applyBorder="1" applyAlignment="1" applyProtection="1">
      <alignment horizontal="left"/>
      <protection locked="0"/>
    </xf>
    <xf numFmtId="0" fontId="26" fillId="11" borderId="2" xfId="1" applyFont="1" applyFill="1" applyBorder="1" applyAlignment="1" applyProtection="1">
      <alignment horizontal="left"/>
      <protection locked="0"/>
    </xf>
    <xf numFmtId="0" fontId="2" fillId="11" borderId="56" xfId="1" applyFont="1" applyFill="1" applyBorder="1" applyProtection="1">
      <protection locked="0"/>
    </xf>
    <xf numFmtId="0" fontId="2" fillId="11" borderId="55" xfId="1" applyFont="1" applyFill="1" applyBorder="1" applyAlignment="1" applyProtection="1">
      <alignment vertical="center" wrapText="1"/>
      <protection locked="0"/>
    </xf>
    <xf numFmtId="0" fontId="26" fillId="11" borderId="56" xfId="1" applyFont="1" applyFill="1" applyBorder="1" applyAlignment="1" applyProtection="1">
      <alignment horizontal="left"/>
      <protection locked="0"/>
    </xf>
    <xf numFmtId="0" fontId="2" fillId="2" borderId="3" xfId="2" applyFont="1" applyFill="1" applyBorder="1" applyAlignment="1" applyProtection="1">
      <alignment horizontal="center" vertical="top" wrapText="1"/>
    </xf>
    <xf numFmtId="2" fontId="2" fillId="2" borderId="6" xfId="2" applyNumberFormat="1" applyFont="1" applyFill="1" applyBorder="1" applyAlignment="1" applyProtection="1">
      <alignment horizontal="center" vertical="top" wrapText="1"/>
    </xf>
    <xf numFmtId="2" fontId="2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4" fillId="8" borderId="21" xfId="2" applyFont="1" applyFill="1" applyBorder="1" applyAlignment="1" applyProtection="1">
      <alignment horizontal="center" vertical="top" wrapText="1"/>
    </xf>
    <xf numFmtId="0" fontId="2" fillId="0" borderId="21" xfId="1" applyFont="1" applyFill="1" applyBorder="1" applyAlignment="1" applyProtection="1">
      <alignment horizontal="center" vertical="center" wrapText="1"/>
      <protection locked="0"/>
    </xf>
    <xf numFmtId="0" fontId="2" fillId="2" borderId="5" xfId="2" applyFont="1" applyFill="1" applyBorder="1" applyAlignment="1" applyProtection="1">
      <alignment vertical="top" wrapText="1"/>
    </xf>
    <xf numFmtId="0" fontId="2" fillId="2" borderId="11" xfId="2" applyFont="1" applyFill="1" applyBorder="1" applyAlignment="1" applyProtection="1">
      <alignment vertical="top" wrapText="1"/>
    </xf>
    <xf numFmtId="0" fontId="4" fillId="11" borderId="0" xfId="1" applyFont="1" applyFill="1" applyBorder="1" applyProtection="1">
      <protection locked="0"/>
    </xf>
    <xf numFmtId="0" fontId="26" fillId="11" borderId="2" xfId="1" applyFont="1" applyFill="1" applyBorder="1" applyAlignment="1" applyProtection="1">
      <alignment horizontal="right"/>
      <protection locked="0"/>
    </xf>
    <xf numFmtId="0" fontId="2" fillId="2" borderId="3" xfId="1" applyFont="1" applyFill="1" applyBorder="1" applyAlignment="1" applyProtection="1">
      <alignment horizontal="left" vertical="top" wrapText="1"/>
    </xf>
    <xf numFmtId="0" fontId="2" fillId="2" borderId="6" xfId="1" applyFont="1" applyFill="1" applyBorder="1" applyAlignment="1" applyProtection="1">
      <alignment horizontal="left" vertical="top" wrapText="1"/>
    </xf>
    <xf numFmtId="0" fontId="2" fillId="2" borderId="5" xfId="2" applyFont="1" applyFill="1" applyBorder="1" applyAlignment="1" applyProtection="1">
      <alignment horizontal="left" vertical="top" wrapText="1"/>
    </xf>
    <xf numFmtId="0" fontId="2" fillId="2" borderId="3" xfId="2" applyFont="1" applyFill="1" applyBorder="1" applyAlignment="1" applyProtection="1">
      <alignment horizontal="left" vertical="top" wrapText="1"/>
    </xf>
    <xf numFmtId="0" fontId="2" fillId="2" borderId="3" xfId="1" applyFont="1" applyFill="1" applyBorder="1" applyAlignment="1">
      <alignment horizontal="left" vertical="center" wrapText="1"/>
    </xf>
    <xf numFmtId="165" fontId="2" fillId="4" borderId="3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left" vertical="center" wrapText="1"/>
    </xf>
    <xf numFmtId="15" fontId="11" fillId="0" borderId="3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18" xfId="1" applyFont="1" applyFill="1" applyBorder="1" applyAlignment="1" applyProtection="1">
      <alignment horizontal="left" vertical="center" wrapText="1"/>
      <protection locked="0"/>
    </xf>
    <xf numFmtId="165" fontId="2" fillId="2" borderId="3" xfId="1" applyNumberFormat="1" applyFont="1" applyFill="1" applyBorder="1" applyAlignment="1" applyProtection="1">
      <alignment horizontal="left" vertical="top" wrapText="1"/>
    </xf>
    <xf numFmtId="2" fontId="2" fillId="2" borderId="3" xfId="1" applyNumberFormat="1" applyFont="1" applyFill="1" applyBorder="1" applyAlignment="1" applyProtection="1">
      <alignment horizontal="left" vertical="top" wrapText="1"/>
    </xf>
    <xf numFmtId="0" fontId="2" fillId="2" borderId="5" xfId="2" applyFont="1" applyFill="1" applyBorder="1" applyAlignment="1" applyProtection="1">
      <alignment horizontal="center" vertical="top" wrapText="1"/>
    </xf>
    <xf numFmtId="2" fontId="2" fillId="2" borderId="3" xfId="2" applyNumberFormat="1" applyFont="1" applyFill="1" applyBorder="1" applyAlignment="1" applyProtection="1">
      <alignment horizontal="center" vertical="top" wrapText="1"/>
    </xf>
    <xf numFmtId="2" fontId="2" fillId="2" borderId="6" xfId="2" applyNumberFormat="1" applyFont="1" applyFill="1" applyBorder="1" applyAlignment="1" applyProtection="1">
      <alignment vertical="top" wrapText="1"/>
    </xf>
    <xf numFmtId="0" fontId="2" fillId="2" borderId="6" xfId="2" applyFont="1" applyFill="1" applyBorder="1" applyAlignment="1" applyProtection="1">
      <alignment horizontal="center" vertical="top" wrapText="1"/>
    </xf>
    <xf numFmtId="0" fontId="25" fillId="11" borderId="91" xfId="0" applyFont="1" applyFill="1" applyBorder="1" applyProtection="1"/>
    <xf numFmtId="0" fontId="4" fillId="0" borderId="3" xfId="4" applyFont="1" applyFill="1" applyBorder="1" applyAlignment="1" applyProtection="1">
      <alignment horizontal="right" vertical="center" wrapText="1"/>
      <protection locked="0"/>
    </xf>
    <xf numFmtId="0" fontId="4" fillId="11" borderId="3" xfId="4" applyFont="1" applyFill="1" applyBorder="1" applyAlignment="1" applyProtection="1">
      <alignment horizontal="center" vertical="center" wrapText="1"/>
      <protection locked="0"/>
    </xf>
    <xf numFmtId="0" fontId="2" fillId="2" borderId="5" xfId="4" applyFont="1" applyFill="1" applyBorder="1" applyAlignment="1">
      <alignment horizontal="left" vertical="center" wrapText="1"/>
    </xf>
    <xf numFmtId="0" fontId="4" fillId="11" borderId="1" xfId="4" applyFont="1" applyFill="1" applyBorder="1" applyProtection="1">
      <protection locked="0"/>
    </xf>
    <xf numFmtId="0" fontId="31" fillId="11" borderId="0" xfId="4" applyFont="1" applyFill="1" applyBorder="1" applyProtection="1">
      <protection locked="0"/>
    </xf>
    <xf numFmtId="0" fontId="31" fillId="11" borderId="2" xfId="4" applyFont="1" applyFill="1" applyBorder="1" applyProtection="1">
      <protection locked="0"/>
    </xf>
    <xf numFmtId="0" fontId="31" fillId="11" borderId="1" xfId="4" applyFont="1" applyFill="1" applyBorder="1" applyProtection="1">
      <protection locked="0"/>
    </xf>
    <xf numFmtId="0" fontId="26" fillId="11" borderId="0" xfId="4" applyFont="1" applyFill="1" applyBorder="1" applyAlignment="1" applyProtection="1">
      <alignment horizontal="left"/>
      <protection locked="0"/>
    </xf>
    <xf numFmtId="0" fontId="26" fillId="11" borderId="2" xfId="4" applyFont="1" applyFill="1" applyBorder="1" applyAlignment="1" applyProtection="1">
      <alignment horizontal="left"/>
      <protection locked="0"/>
    </xf>
    <xf numFmtId="0" fontId="26" fillId="11" borderId="0" xfId="4" applyFont="1" applyFill="1" applyBorder="1" applyAlignment="1" applyProtection="1">
      <alignment horizontal="right"/>
      <protection locked="0"/>
    </xf>
    <xf numFmtId="0" fontId="31" fillId="11" borderId="2" xfId="4" applyFont="1" applyFill="1" applyBorder="1" applyAlignment="1" applyProtection="1">
      <alignment vertical="center" wrapText="1"/>
      <protection locked="0"/>
    </xf>
    <xf numFmtId="0" fontId="2" fillId="2" borderId="35" xfId="4" applyFont="1" applyFill="1" applyBorder="1" applyAlignment="1">
      <alignment horizontal="left" vertical="center" wrapText="1"/>
    </xf>
    <xf numFmtId="15" fontId="11" fillId="0" borderId="20" xfId="4" applyNumberFormat="1" applyFont="1" applyFill="1" applyBorder="1" applyAlignment="1" applyProtection="1">
      <alignment horizontal="left" vertical="center" wrapText="1"/>
      <protection locked="0"/>
    </xf>
    <xf numFmtId="0" fontId="2" fillId="2" borderId="20" xfId="4" applyFont="1" applyFill="1" applyBorder="1" applyAlignment="1">
      <alignment horizontal="left" vertical="center" wrapText="1"/>
    </xf>
    <xf numFmtId="0" fontId="11" fillId="0" borderId="3" xfId="4" applyFont="1" applyFill="1" applyBorder="1" applyAlignment="1" applyProtection="1">
      <alignment horizontal="left" vertical="center" wrapText="1"/>
      <protection locked="0"/>
    </xf>
    <xf numFmtId="0" fontId="2" fillId="2" borderId="3" xfId="4" applyFont="1" applyFill="1" applyBorder="1" applyAlignment="1">
      <alignment horizontal="left" vertical="center" wrapText="1"/>
    </xf>
    <xf numFmtId="0" fontId="2" fillId="2" borderId="11" xfId="4" applyFont="1" applyFill="1" applyBorder="1" applyAlignment="1">
      <alignment horizontal="left" vertical="center" wrapText="1"/>
    </xf>
    <xf numFmtId="0" fontId="11" fillId="0" borderId="21" xfId="4" applyFont="1" applyFill="1" applyBorder="1" applyAlignment="1" applyProtection="1">
      <alignment horizontal="left" vertical="center" wrapText="1"/>
      <protection locked="0"/>
    </xf>
    <xf numFmtId="0" fontId="2" fillId="2" borderId="21" xfId="4" applyFont="1" applyFill="1" applyBorder="1" applyAlignment="1">
      <alignment horizontal="left" vertical="center" wrapText="1"/>
    </xf>
    <xf numFmtId="164" fontId="2" fillId="4" borderId="3" xfId="4" applyNumberFormat="1" applyFont="1" applyFill="1" applyBorder="1" applyAlignment="1">
      <alignment horizontal="left" vertical="center" wrapText="1"/>
    </xf>
    <xf numFmtId="0" fontId="2" fillId="15" borderId="6" xfId="4" applyFont="1" applyFill="1" applyBorder="1" applyAlignment="1">
      <alignment vertical="center" wrapText="1"/>
    </xf>
    <xf numFmtId="0" fontId="2" fillId="2" borderId="5" xfId="2" applyFont="1" applyFill="1" applyBorder="1" applyAlignment="1" applyProtection="1">
      <alignment horizontal="left" vertical="center" wrapText="1"/>
    </xf>
    <xf numFmtId="0" fontId="2" fillId="2" borderId="30" xfId="2" applyFont="1" applyFill="1" applyBorder="1" applyAlignment="1" applyProtection="1">
      <alignment horizontal="left" vertical="center" wrapText="1"/>
    </xf>
    <xf numFmtId="0" fontId="2" fillId="2" borderId="3" xfId="2" applyFont="1" applyFill="1" applyBorder="1" applyAlignment="1" applyProtection="1">
      <alignment horizontal="left" vertical="center" wrapText="1"/>
    </xf>
    <xf numFmtId="0" fontId="11" fillId="0" borderId="3" xfId="2" applyFont="1" applyFill="1" applyBorder="1" applyAlignment="1" applyProtection="1">
      <alignment horizontal="left" vertical="center" wrapText="1"/>
      <protection locked="0"/>
    </xf>
    <xf numFmtId="0" fontId="11" fillId="0" borderId="6" xfId="2" applyFont="1" applyFill="1" applyBorder="1" applyAlignment="1" applyProtection="1">
      <alignment horizontal="left" vertical="center" wrapText="1"/>
      <protection locked="0"/>
    </xf>
    <xf numFmtId="0" fontId="2" fillId="2" borderId="18" xfId="2" applyFont="1" applyFill="1" applyBorder="1" applyAlignment="1" applyProtection="1">
      <alignment horizontal="left" vertical="center" wrapText="1"/>
    </xf>
    <xf numFmtId="0" fontId="11" fillId="0" borderId="18" xfId="2" applyFont="1" applyFill="1" applyBorder="1" applyAlignment="1" applyProtection="1">
      <alignment horizontal="center" vertical="center" wrapText="1"/>
      <protection locked="0"/>
    </xf>
    <xf numFmtId="0" fontId="11" fillId="0" borderId="16" xfId="2" applyFont="1" applyFill="1" applyBorder="1" applyAlignment="1" applyProtection="1">
      <alignment horizontal="center" vertical="center" wrapText="1"/>
      <protection locked="0"/>
    </xf>
    <xf numFmtId="0" fontId="12" fillId="6" borderId="25" xfId="2" applyFont="1" applyFill="1" applyBorder="1" applyAlignment="1" applyProtection="1">
      <alignment horizontal="center" vertical="center" wrapText="1"/>
    </xf>
    <xf numFmtId="0" fontId="12" fillId="6" borderId="26" xfId="2" applyFont="1" applyFill="1" applyBorder="1" applyAlignment="1" applyProtection="1">
      <alignment horizontal="center" vertical="center" wrapText="1"/>
    </xf>
    <xf numFmtId="0" fontId="12" fillId="6" borderId="27" xfId="2" applyFont="1" applyFill="1" applyBorder="1" applyAlignment="1" applyProtection="1">
      <alignment horizontal="center" vertical="center" wrapText="1"/>
    </xf>
    <xf numFmtId="0" fontId="2" fillId="2" borderId="35" xfId="2" applyFont="1" applyFill="1" applyBorder="1" applyAlignment="1" applyProtection="1">
      <alignment horizontal="left" vertical="center" wrapText="1"/>
    </xf>
    <xf numFmtId="0" fontId="2" fillId="2" borderId="44" xfId="2" applyFont="1" applyFill="1" applyBorder="1" applyAlignment="1" applyProtection="1">
      <alignment horizontal="left" vertical="center" wrapText="1"/>
    </xf>
    <xf numFmtId="0" fontId="2" fillId="2" borderId="20" xfId="2" applyFont="1" applyFill="1" applyBorder="1" applyAlignment="1" applyProtection="1">
      <alignment horizontal="left" vertical="center" wrapText="1"/>
    </xf>
    <xf numFmtId="15" fontId="11" fillId="0" borderId="20" xfId="2" applyNumberFormat="1" applyFont="1" applyFill="1" applyBorder="1" applyAlignment="1" applyProtection="1">
      <alignment horizontal="left" vertical="center" wrapText="1"/>
      <protection locked="0"/>
    </xf>
    <xf numFmtId="0" fontId="2" fillId="0" borderId="20" xfId="2" applyFont="1" applyFill="1" applyBorder="1" applyAlignment="1" applyProtection="1">
      <alignment horizontal="left" vertical="center" wrapText="1"/>
      <protection locked="0"/>
    </xf>
    <xf numFmtId="0" fontId="2" fillId="0" borderId="9" xfId="2" applyFont="1" applyFill="1" applyBorder="1" applyAlignment="1" applyProtection="1">
      <alignment horizontal="left" vertical="center" wrapText="1"/>
      <protection locked="0"/>
    </xf>
    <xf numFmtId="0" fontId="2" fillId="0" borderId="3" xfId="2" applyFont="1" applyFill="1" applyBorder="1" applyAlignment="1" applyProtection="1">
      <alignment horizontal="left" vertical="center" wrapText="1"/>
      <protection locked="0"/>
    </xf>
    <xf numFmtId="0" fontId="2" fillId="0" borderId="6" xfId="2" applyFont="1" applyFill="1" applyBorder="1" applyAlignment="1" applyProtection="1">
      <alignment horizontal="left" vertical="center" wrapText="1"/>
      <protection locked="0"/>
    </xf>
    <xf numFmtId="0" fontId="4" fillId="3" borderId="35" xfId="2" applyFont="1" applyFill="1" applyBorder="1" applyAlignment="1" applyProtection="1">
      <alignment horizontal="center" vertical="center" wrapText="1"/>
    </xf>
    <xf numFmtId="0" fontId="4" fillId="3" borderId="20" xfId="2" applyFont="1" applyFill="1" applyBorder="1" applyAlignment="1" applyProtection="1">
      <alignment horizontal="center" vertical="center" wrapText="1"/>
    </xf>
    <xf numFmtId="0" fontId="4" fillId="3" borderId="9" xfId="2" applyFont="1" applyFill="1" applyBorder="1" applyAlignment="1" applyProtection="1">
      <alignment horizontal="center" vertical="center" wrapText="1"/>
    </xf>
    <xf numFmtId="2" fontId="0" fillId="8" borderId="6" xfId="0" applyNumberFormat="1" applyFont="1" applyFill="1" applyBorder="1" applyAlignment="1" applyProtection="1">
      <alignment horizontal="center" vertical="center"/>
    </xf>
    <xf numFmtId="2" fontId="0" fillId="8" borderId="10" xfId="0" applyNumberFormat="1" applyFont="1" applyFill="1" applyBorder="1" applyAlignment="1" applyProtection="1">
      <alignment horizontal="center" vertical="center"/>
    </xf>
    <xf numFmtId="0" fontId="4" fillId="3" borderId="40" xfId="2" applyFont="1" applyFill="1" applyBorder="1" applyAlignment="1" applyProtection="1">
      <alignment horizontal="center" vertical="center" wrapText="1"/>
    </xf>
    <xf numFmtId="0" fontId="4" fillId="3" borderId="44" xfId="2" applyFont="1" applyFill="1" applyBorder="1" applyAlignment="1" applyProtection="1">
      <alignment horizontal="center" vertical="center" wrapText="1"/>
    </xf>
    <xf numFmtId="0" fontId="4" fillId="3" borderId="53" xfId="2" applyFont="1" applyFill="1" applyBorder="1" applyAlignment="1" applyProtection="1">
      <alignment horizontal="center" vertical="center" wrapText="1"/>
    </xf>
    <xf numFmtId="0" fontId="4" fillId="3" borderId="37" xfId="2" applyFont="1" applyFill="1" applyBorder="1" applyAlignment="1" applyProtection="1">
      <alignment horizontal="center" vertical="center" wrapText="1"/>
    </xf>
    <xf numFmtId="0" fontId="4" fillId="3" borderId="38" xfId="2" applyFont="1" applyFill="1" applyBorder="1" applyAlignment="1" applyProtection="1">
      <alignment horizontal="center" vertical="center" wrapText="1"/>
    </xf>
    <xf numFmtId="0" fontId="2" fillId="2" borderId="11" xfId="2" applyFont="1" applyFill="1" applyBorder="1" applyAlignment="1" applyProtection="1">
      <alignment horizontal="left" vertical="center" wrapText="1"/>
    </xf>
    <xf numFmtId="0" fontId="2" fillId="2" borderId="45" xfId="2" applyFont="1" applyFill="1" applyBorder="1" applyAlignment="1" applyProtection="1">
      <alignment horizontal="left" vertical="center" wrapText="1"/>
    </xf>
    <xf numFmtId="0" fontId="2" fillId="2" borderId="21" xfId="2" applyFont="1" applyFill="1" applyBorder="1" applyAlignment="1" applyProtection="1">
      <alignment horizontal="left" vertical="center" wrapText="1"/>
    </xf>
    <xf numFmtId="0" fontId="11" fillId="0" borderId="21" xfId="2" applyFont="1" applyFill="1" applyBorder="1" applyAlignment="1" applyProtection="1">
      <alignment horizontal="left" vertical="center" wrapText="1"/>
      <protection locked="0"/>
    </xf>
    <xf numFmtId="0" fontId="2" fillId="2" borderId="23" xfId="2" applyFont="1" applyFill="1" applyBorder="1" applyAlignment="1" applyProtection="1">
      <alignment horizontal="left" vertical="center" wrapText="1"/>
    </xf>
    <xf numFmtId="0" fontId="11" fillId="0" borderId="23" xfId="2" applyFont="1" applyFill="1" applyBorder="1" applyAlignment="1" applyProtection="1">
      <alignment horizontal="center" vertical="center" wrapText="1"/>
      <protection locked="0"/>
    </xf>
    <xf numFmtId="0" fontId="11" fillId="0" borderId="17" xfId="2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Font="1" applyFill="1" applyBorder="1" applyAlignment="1" applyProtection="1">
      <alignment horizontal="center" vertical="center"/>
      <protection locked="0"/>
    </xf>
    <xf numFmtId="2" fontId="0" fillId="0" borderId="21" xfId="0" applyNumberFormat="1" applyFont="1" applyFill="1" applyBorder="1" applyAlignment="1" applyProtection="1">
      <alignment horizontal="center" vertical="center"/>
      <protection locked="0"/>
    </xf>
    <xf numFmtId="0" fontId="26" fillId="15" borderId="3" xfId="0" applyFont="1" applyFill="1" applyBorder="1" applyAlignment="1" applyProtection="1">
      <alignment horizontal="center" vertical="center" wrapText="1"/>
    </xf>
    <xf numFmtId="0" fontId="26" fillId="15" borderId="21" xfId="0" applyFont="1" applyFill="1" applyBorder="1" applyAlignment="1" applyProtection="1">
      <alignment horizontal="center" vertical="center" wrapText="1"/>
    </xf>
    <xf numFmtId="0" fontId="9" fillId="15" borderId="3" xfId="0" applyFont="1" applyFill="1" applyBorder="1" applyAlignment="1" applyProtection="1">
      <alignment horizontal="left" vertical="center" wrapText="1"/>
    </xf>
    <xf numFmtId="0" fontId="9" fillId="15" borderId="21" xfId="0" applyFont="1" applyFill="1" applyBorder="1" applyAlignment="1" applyProtection="1">
      <alignment horizontal="left" vertical="center" wrapText="1"/>
    </xf>
    <xf numFmtId="0" fontId="4" fillId="3" borderId="35" xfId="1" applyFont="1" applyFill="1" applyBorder="1" applyAlignment="1" applyProtection="1">
      <alignment horizontal="center" vertical="center" wrapText="1"/>
    </xf>
    <xf numFmtId="0" fontId="4" fillId="3" borderId="20" xfId="1" applyFont="1" applyFill="1" applyBorder="1" applyAlignment="1" applyProtection="1">
      <alignment horizontal="center" vertical="center" wrapText="1"/>
    </xf>
    <xf numFmtId="0" fontId="4" fillId="3" borderId="9" xfId="1" applyFont="1" applyFill="1" applyBorder="1" applyAlignment="1" applyProtection="1">
      <alignment horizontal="center" vertical="center" wrapText="1"/>
    </xf>
    <xf numFmtId="0" fontId="4" fillId="2" borderId="13" xfId="1" applyFont="1" applyFill="1" applyBorder="1" applyAlignment="1" applyProtection="1">
      <alignment horizontal="center" vertical="top" wrapText="1"/>
    </xf>
    <xf numFmtId="0" fontId="4" fillId="2" borderId="30" xfId="1" applyFont="1" applyFill="1" applyBorder="1" applyAlignment="1" applyProtection="1">
      <alignment horizontal="center" vertical="top" wrapText="1"/>
    </xf>
    <xf numFmtId="0" fontId="4" fillId="3" borderId="3" xfId="1" applyFont="1" applyFill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left" vertical="center" wrapText="1"/>
    </xf>
    <xf numFmtId="0" fontId="2" fillId="2" borderId="19" xfId="2" applyFont="1" applyFill="1" applyBorder="1" applyAlignment="1" applyProtection="1">
      <alignment horizontal="left" vertical="center" wrapText="1"/>
    </xf>
    <xf numFmtId="0" fontId="2" fillId="11" borderId="3" xfId="2" applyFont="1" applyFill="1" applyBorder="1" applyAlignment="1" applyProtection="1">
      <alignment horizontal="left" vertical="center" wrapText="1"/>
      <protection locked="0"/>
    </xf>
    <xf numFmtId="0" fontId="11" fillId="0" borderId="3" xfId="2" applyFont="1" applyBorder="1" applyAlignment="1" applyProtection="1">
      <alignment horizontal="left" vertical="center" wrapText="1"/>
      <protection locked="0"/>
    </xf>
    <xf numFmtId="0" fontId="11" fillId="0" borderId="6" xfId="2" applyFont="1" applyBorder="1" applyAlignment="1" applyProtection="1">
      <alignment horizontal="left" vertical="center" wrapText="1"/>
      <protection locked="0"/>
    </xf>
    <xf numFmtId="0" fontId="2" fillId="2" borderId="14" xfId="2" applyFont="1" applyFill="1" applyBorder="1" applyAlignment="1" applyProtection="1">
      <alignment horizontal="left" vertical="center" wrapText="1"/>
    </xf>
    <xf numFmtId="0" fontId="2" fillId="2" borderId="43" xfId="2" applyFont="1" applyFill="1" applyBorder="1" applyAlignment="1" applyProtection="1">
      <alignment horizontal="left" vertical="center" wrapText="1"/>
    </xf>
    <xf numFmtId="0" fontId="2" fillId="11" borderId="21" xfId="2" applyFont="1" applyFill="1" applyBorder="1" applyAlignment="1" applyProtection="1">
      <alignment horizontal="left" vertical="center" wrapText="1"/>
      <protection locked="0"/>
    </xf>
    <xf numFmtId="0" fontId="11" fillId="0" borderId="21" xfId="2" applyFont="1" applyBorder="1" applyAlignment="1" applyProtection="1">
      <alignment horizontal="left" vertical="center" wrapText="1"/>
      <protection locked="0"/>
    </xf>
    <xf numFmtId="0" fontId="11" fillId="0" borderId="10" xfId="2" applyFont="1" applyBorder="1" applyAlignment="1" applyProtection="1">
      <alignment horizontal="left" vertical="center" wrapText="1"/>
      <protection locked="0"/>
    </xf>
    <xf numFmtId="0" fontId="4" fillId="3" borderId="5" xfId="1" applyFont="1" applyFill="1" applyBorder="1" applyAlignment="1" applyProtection="1">
      <alignment horizontal="center" vertical="center" wrapText="1"/>
    </xf>
    <xf numFmtId="20" fontId="11" fillId="0" borderId="3" xfId="1" applyNumberFormat="1" applyFont="1" applyBorder="1" applyAlignment="1" applyProtection="1">
      <alignment horizontal="center" vertical="center" wrapText="1"/>
      <protection locked="0"/>
    </xf>
    <xf numFmtId="0" fontId="11" fillId="0" borderId="3" xfId="1" applyFont="1" applyBorder="1" applyAlignment="1" applyProtection="1">
      <alignment horizontal="center" vertical="center" wrapText="1"/>
      <protection locked="0"/>
    </xf>
    <xf numFmtId="0" fontId="4" fillId="2" borderId="18" xfId="1" applyFont="1" applyFill="1" applyBorder="1" applyAlignment="1" applyProtection="1">
      <alignment horizontal="center" vertical="top" wrapText="1"/>
    </xf>
    <xf numFmtId="0" fontId="4" fillId="2" borderId="19" xfId="1" applyFont="1" applyFill="1" applyBorder="1" applyAlignment="1" applyProtection="1">
      <alignment horizontal="center" vertical="top" wrapText="1"/>
    </xf>
    <xf numFmtId="0" fontId="4" fillId="2" borderId="16" xfId="1" applyFont="1" applyFill="1" applyBorder="1" applyAlignment="1" applyProtection="1">
      <alignment horizontal="center" vertical="top" wrapText="1"/>
    </xf>
    <xf numFmtId="20" fontId="2" fillId="2" borderId="46" xfId="1" applyNumberFormat="1" applyFont="1" applyFill="1" applyBorder="1" applyAlignment="1" applyProtection="1">
      <alignment horizontal="left" vertical="center" wrapText="1"/>
    </xf>
    <xf numFmtId="20" fontId="2" fillId="2" borderId="4" xfId="1" applyNumberFormat="1" applyFont="1" applyFill="1" applyBorder="1" applyAlignment="1" applyProtection="1">
      <alignment horizontal="left" vertical="center" wrapText="1"/>
    </xf>
    <xf numFmtId="20" fontId="2" fillId="2" borderId="92" xfId="1" applyNumberFormat="1" applyFont="1" applyFill="1" applyBorder="1" applyAlignment="1" applyProtection="1">
      <alignment horizontal="left" vertical="center" wrapText="1"/>
    </xf>
    <xf numFmtId="20" fontId="2" fillId="2" borderId="7" xfId="1" applyNumberFormat="1" applyFont="1" applyFill="1" applyBorder="1" applyAlignment="1" applyProtection="1">
      <alignment horizontal="left" vertical="center" wrapText="1"/>
    </xf>
    <xf numFmtId="165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11" borderId="90" xfId="1" applyFont="1" applyFill="1" applyBorder="1" applyAlignment="1" applyProtection="1">
      <alignment horizontal="center" vertical="top" wrapText="1"/>
    </xf>
    <xf numFmtId="0" fontId="2" fillId="11" borderId="91" xfId="1" applyFont="1" applyFill="1" applyBorder="1" applyAlignment="1" applyProtection="1">
      <alignment horizontal="center" vertical="top" wrapText="1"/>
    </xf>
    <xf numFmtId="0" fontId="2" fillId="11" borderId="31" xfId="1" applyFont="1" applyFill="1" applyBorder="1" applyAlignment="1" applyProtection="1">
      <alignment horizontal="center" vertical="top" wrapText="1"/>
    </xf>
    <xf numFmtId="0" fontId="2" fillId="11" borderId="2" xfId="1" applyFont="1" applyFill="1" applyBorder="1" applyAlignment="1" applyProtection="1">
      <alignment horizontal="center" vertical="top" wrapText="1"/>
    </xf>
    <xf numFmtId="0" fontId="2" fillId="11" borderId="29" xfId="1" applyFont="1" applyFill="1" applyBorder="1" applyAlignment="1" applyProtection="1">
      <alignment horizontal="center" vertical="top" wrapText="1"/>
    </xf>
    <xf numFmtId="0" fontId="2" fillId="11" borderId="33" xfId="1" applyFont="1" applyFill="1" applyBorder="1" applyAlignment="1" applyProtection="1">
      <alignment horizontal="center" vertical="top" wrapText="1"/>
    </xf>
    <xf numFmtId="0" fontId="27" fillId="14" borderId="35" xfId="1" applyFont="1" applyFill="1" applyBorder="1" applyAlignment="1" applyProtection="1">
      <alignment horizontal="center" vertical="center" wrapText="1"/>
      <protection locked="0"/>
    </xf>
    <xf numFmtId="0" fontId="27" fillId="14" borderId="20" xfId="1" applyFont="1" applyFill="1" applyBorder="1" applyAlignment="1" applyProtection="1">
      <alignment horizontal="center" vertical="center" wrapText="1"/>
      <protection locked="0"/>
    </xf>
    <xf numFmtId="0" fontId="27" fillId="14" borderId="9" xfId="1" applyFont="1" applyFill="1" applyBorder="1" applyAlignment="1" applyProtection="1">
      <alignment horizontal="center" vertical="center" wrapText="1"/>
      <protection locked="0"/>
    </xf>
    <xf numFmtId="0" fontId="7" fillId="15" borderId="3" xfId="1" applyFont="1" applyFill="1" applyBorder="1" applyAlignment="1" applyProtection="1">
      <alignment horizontal="left" vertical="center" wrapText="1"/>
    </xf>
    <xf numFmtId="0" fontId="2" fillId="15" borderId="3" xfId="1" applyFont="1" applyFill="1" applyBorder="1" applyAlignment="1" applyProtection="1">
      <alignment horizontal="center" vertical="center" wrapText="1"/>
    </xf>
    <xf numFmtId="0" fontId="2" fillId="15" borderId="6" xfId="1" applyFont="1" applyFill="1" applyBorder="1" applyAlignment="1" applyProtection="1">
      <alignment horizontal="center" vertical="center" wrapText="1"/>
    </xf>
    <xf numFmtId="166" fontId="4" fillId="4" borderId="21" xfId="1" applyNumberFormat="1" applyFont="1" applyFill="1" applyBorder="1" applyAlignment="1" applyProtection="1">
      <alignment horizontal="center" vertical="center" wrapText="1"/>
    </xf>
    <xf numFmtId="166" fontId="4" fillId="4" borderId="10" xfId="1" applyNumberFormat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21" xfId="1" applyFont="1" applyFill="1" applyBorder="1" applyAlignment="1" applyProtection="1">
      <alignment horizontal="center" vertical="center" wrapText="1"/>
    </xf>
    <xf numFmtId="165" fontId="2" fillId="4" borderId="21" xfId="1" applyNumberFormat="1" applyFont="1" applyFill="1" applyBorder="1" applyAlignment="1" applyProtection="1">
      <alignment horizontal="center" vertical="center" wrapText="1"/>
    </xf>
    <xf numFmtId="0" fontId="2" fillId="15" borderId="23" xfId="1" applyFont="1" applyFill="1" applyBorder="1" applyAlignment="1" applyProtection="1">
      <alignment horizontal="left" vertical="center" wrapText="1"/>
    </xf>
    <xf numFmtId="0" fontId="2" fillId="15" borderId="43" xfId="1" applyFont="1" applyFill="1" applyBorder="1" applyAlignment="1" applyProtection="1">
      <alignment horizontal="left" vertical="center" wrapText="1"/>
    </xf>
    <xf numFmtId="0" fontId="2" fillId="15" borderId="17" xfId="1" applyFont="1" applyFill="1" applyBorder="1" applyAlignment="1" applyProtection="1">
      <alignment horizontal="left" vertical="center" wrapText="1"/>
    </xf>
    <xf numFmtId="0" fontId="2" fillId="15" borderId="92" xfId="1" applyFont="1" applyFill="1" applyBorder="1" applyAlignment="1" applyProtection="1">
      <alignment horizontal="center" vertical="center" wrapText="1"/>
    </xf>
    <xf numFmtId="0" fontId="2" fillId="15" borderId="7" xfId="1" applyFont="1" applyFill="1" applyBorder="1" applyAlignment="1" applyProtection="1">
      <alignment horizontal="center" vertical="center" wrapText="1"/>
    </xf>
    <xf numFmtId="0" fontId="2" fillId="15" borderId="52" xfId="1" applyFont="1" applyFill="1" applyBorder="1" applyAlignment="1" applyProtection="1">
      <alignment horizontal="center" vertical="center" wrapText="1"/>
    </xf>
    <xf numFmtId="0" fontId="2" fillId="15" borderId="32" xfId="1" applyFont="1" applyFill="1" applyBorder="1" applyAlignment="1" applyProtection="1">
      <alignment horizontal="center" vertical="center" wrapText="1"/>
    </xf>
    <xf numFmtId="0" fontId="4" fillId="3" borderId="21" xfId="1" applyFont="1" applyFill="1" applyBorder="1" applyAlignment="1" applyProtection="1">
      <alignment horizontal="center" vertical="center" wrapText="1"/>
    </xf>
    <xf numFmtId="0" fontId="2" fillId="2" borderId="13" xfId="1" applyFont="1" applyFill="1" applyBorder="1" applyAlignment="1" applyProtection="1">
      <alignment horizontal="lef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0" fontId="2" fillId="2" borderId="30" xfId="1" applyFont="1" applyFill="1" applyBorder="1" applyAlignment="1" applyProtection="1">
      <alignment horizontal="left" vertical="center" wrapText="1"/>
    </xf>
    <xf numFmtId="0" fontId="2" fillId="0" borderId="0" xfId="1" applyFill="1" applyBorder="1" applyAlignment="1" applyProtection="1">
      <alignment horizontal="left" vertical="center" wrapText="1"/>
      <protection locked="0"/>
    </xf>
    <xf numFmtId="0" fontId="27" fillId="14" borderId="12" xfId="1" applyFont="1" applyFill="1" applyBorder="1" applyAlignment="1" applyProtection="1">
      <alignment horizontal="center" vertical="center" wrapText="1"/>
    </xf>
    <xf numFmtId="0" fontId="27" fillId="14" borderId="41" xfId="1" applyFont="1" applyFill="1" applyBorder="1" applyAlignment="1" applyProtection="1">
      <alignment horizontal="center" vertical="center" wrapText="1"/>
    </xf>
    <xf numFmtId="0" fontId="27" fillId="14" borderId="42" xfId="1" applyFont="1" applyFill="1" applyBorder="1" applyAlignment="1" applyProtection="1">
      <alignment horizontal="center" vertical="center" wrapText="1"/>
    </xf>
    <xf numFmtId="0" fontId="2" fillId="11" borderId="14" xfId="1" applyFont="1" applyFill="1" applyBorder="1" applyAlignment="1" applyProtection="1">
      <alignment horizontal="left" vertical="center" wrapText="1"/>
    </xf>
    <xf numFmtId="0" fontId="2" fillId="11" borderId="43" xfId="1" applyFont="1" applyFill="1" applyBorder="1" applyAlignment="1" applyProtection="1">
      <alignment horizontal="left" vertical="center" wrapText="1"/>
    </xf>
    <xf numFmtId="0" fontId="2" fillId="11" borderId="17" xfId="1" applyFont="1" applyFill="1" applyBorder="1" applyAlignment="1" applyProtection="1">
      <alignment horizontal="left" vertical="center" wrapText="1"/>
    </xf>
    <xf numFmtId="0" fontId="28" fillId="5" borderId="21" xfId="1" applyFont="1" applyFill="1" applyBorder="1" applyAlignment="1" applyProtection="1">
      <alignment horizontal="center" vertical="center" wrapText="1"/>
    </xf>
    <xf numFmtId="0" fontId="28" fillId="5" borderId="10" xfId="1" applyFont="1" applyFill="1" applyBorder="1" applyAlignment="1" applyProtection="1">
      <alignment horizontal="center" vertical="center" wrapText="1"/>
    </xf>
    <xf numFmtId="0" fontId="2" fillId="15" borderId="14" xfId="1" applyFont="1" applyFill="1" applyBorder="1" applyAlignment="1" applyProtection="1">
      <alignment horizontal="center" vertical="center" wrapText="1"/>
    </xf>
    <xf numFmtId="0" fontId="2" fillId="15" borderId="43" xfId="1" applyFont="1" applyFill="1" applyBorder="1" applyAlignment="1" applyProtection="1">
      <alignment horizontal="center" vertical="center" wrapText="1"/>
    </xf>
    <xf numFmtId="0" fontId="2" fillId="15" borderId="45" xfId="1" applyFont="1" applyFill="1" applyBorder="1" applyAlignment="1" applyProtection="1">
      <alignment horizontal="center" vertical="center" wrapText="1"/>
    </xf>
    <xf numFmtId="0" fontId="2" fillId="11" borderId="14" xfId="1" applyFont="1" applyFill="1" applyBorder="1" applyAlignment="1">
      <alignment horizontal="left" vertical="center" wrapText="1"/>
    </xf>
    <xf numFmtId="0" fontId="2" fillId="11" borderId="43" xfId="1" applyFont="1" applyFill="1" applyBorder="1" applyAlignment="1">
      <alignment horizontal="left" vertical="center" wrapText="1"/>
    </xf>
    <xf numFmtId="0" fontId="2" fillId="11" borderId="17" xfId="1" applyFont="1" applyFill="1" applyBorder="1" applyAlignment="1">
      <alignment horizontal="left" vertical="center" wrapText="1"/>
    </xf>
    <xf numFmtId="0" fontId="2" fillId="0" borderId="0" xfId="1" applyFill="1" applyAlignment="1">
      <alignment vertical="center"/>
    </xf>
    <xf numFmtId="0" fontId="11" fillId="0" borderId="18" xfId="1" applyFont="1" applyFill="1" applyBorder="1" applyAlignment="1" applyProtection="1">
      <alignment horizontal="left" vertical="center" wrapText="1"/>
      <protection locked="0"/>
    </xf>
    <xf numFmtId="0" fontId="11" fillId="0" borderId="16" xfId="1" applyFont="1" applyFill="1" applyBorder="1" applyAlignment="1" applyProtection="1">
      <alignment horizontal="left" vertical="center" wrapText="1"/>
      <protection locked="0"/>
    </xf>
    <xf numFmtId="0" fontId="4" fillId="3" borderId="35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7" fillId="15" borderId="3" xfId="1" applyFont="1" applyFill="1" applyBorder="1" applyAlignment="1">
      <alignment vertical="center" wrapText="1"/>
    </xf>
    <xf numFmtId="0" fontId="7" fillId="15" borderId="3" xfId="1" applyFont="1" applyFill="1" applyBorder="1" applyAlignment="1">
      <alignment horizontal="left" vertical="center" wrapText="1"/>
    </xf>
    <xf numFmtId="0" fontId="4" fillId="3" borderId="21" xfId="1" applyFont="1" applyFill="1" applyBorder="1" applyAlignment="1">
      <alignment horizontal="center" vertical="center" wrapText="1"/>
    </xf>
    <xf numFmtId="0" fontId="27" fillId="14" borderId="12" xfId="1" applyFont="1" applyFill="1" applyBorder="1" applyAlignment="1">
      <alignment horizontal="center" vertical="center" wrapText="1"/>
    </xf>
    <xf numFmtId="0" fontId="27" fillId="14" borderId="41" xfId="1" applyFont="1" applyFill="1" applyBorder="1" applyAlignment="1">
      <alignment horizontal="center" vertical="center" wrapText="1"/>
    </xf>
    <xf numFmtId="0" fontId="27" fillId="14" borderId="4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30" xfId="1" applyFont="1" applyFill="1" applyBorder="1" applyAlignment="1">
      <alignment horizontal="left" vertical="center" wrapText="1"/>
    </xf>
    <xf numFmtId="0" fontId="12" fillId="6" borderId="25" xfId="1" applyFont="1" applyFill="1" applyBorder="1" applyAlignment="1">
      <alignment horizontal="center" vertical="center" wrapText="1"/>
    </xf>
    <xf numFmtId="0" fontId="12" fillId="6" borderId="26" xfId="1" applyFont="1" applyFill="1" applyBorder="1" applyAlignment="1">
      <alignment horizontal="center" vertical="center" wrapText="1"/>
    </xf>
    <xf numFmtId="0" fontId="12" fillId="6" borderId="27" xfId="1" applyFont="1" applyFill="1" applyBorder="1" applyAlignment="1">
      <alignment horizontal="center" vertical="center" wrapText="1"/>
    </xf>
    <xf numFmtId="15" fontId="11" fillId="0" borderId="18" xfId="1" applyNumberFormat="1" applyFont="1" applyFill="1" applyBorder="1" applyAlignment="1" applyProtection="1">
      <alignment horizontal="left" vertical="center" wrapText="1"/>
      <protection locked="0"/>
    </xf>
    <xf numFmtId="15" fontId="11" fillId="0" borderId="19" xfId="1" applyNumberFormat="1" applyFont="1" applyFill="1" applyBorder="1" applyAlignment="1" applyProtection="1">
      <alignment horizontal="left" vertical="center" wrapText="1"/>
      <protection locked="0"/>
    </xf>
    <xf numFmtId="15" fontId="11" fillId="0" borderId="16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19" xfId="1" applyFont="1" applyFill="1" applyBorder="1" applyAlignment="1" applyProtection="1">
      <alignment horizontal="left" vertical="center" wrapText="1"/>
      <protection locked="0"/>
    </xf>
    <xf numFmtId="0" fontId="4" fillId="3" borderId="12" xfId="1" applyFont="1" applyFill="1" applyBorder="1" applyAlignment="1">
      <alignment vertical="center" wrapText="1"/>
    </xf>
    <xf numFmtId="0" fontId="4" fillId="3" borderId="44" xfId="1" applyFont="1" applyFill="1" applyBorder="1" applyAlignment="1">
      <alignment vertical="center" wrapText="1"/>
    </xf>
    <xf numFmtId="0" fontId="2" fillId="15" borderId="11" xfId="1" applyFont="1" applyFill="1" applyBorder="1" applyAlignment="1">
      <alignment horizontal="center" vertical="center" wrapText="1"/>
    </xf>
    <xf numFmtId="0" fontId="2" fillId="15" borderId="21" xfId="1" applyFont="1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0" fontId="26" fillId="15" borderId="6" xfId="1" applyFont="1" applyFill="1" applyBorder="1" applyAlignment="1">
      <alignment horizontal="center" vertical="center" wrapText="1"/>
    </xf>
    <xf numFmtId="0" fontId="27" fillId="14" borderId="35" xfId="1" applyFont="1" applyFill="1" applyBorder="1" applyAlignment="1">
      <alignment horizontal="center" vertical="center" wrapText="1"/>
    </xf>
    <xf numFmtId="0" fontId="27" fillId="14" borderId="20" xfId="1" applyFont="1" applyFill="1" applyBorder="1" applyAlignment="1">
      <alignment horizontal="center" vertical="center" wrapText="1"/>
    </xf>
    <xf numFmtId="0" fontId="27" fillId="14" borderId="9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2" fillId="15" borderId="3" xfId="1" applyFont="1" applyFill="1" applyBorder="1" applyAlignment="1">
      <alignment horizontal="center" vertical="center" wrapText="1"/>
    </xf>
    <xf numFmtId="0" fontId="2" fillId="15" borderId="6" xfId="1" applyFont="1" applyFill="1" applyBorder="1" applyAlignment="1">
      <alignment horizontal="center" vertical="center" wrapText="1"/>
    </xf>
    <xf numFmtId="0" fontId="4" fillId="3" borderId="40" xfId="1" applyFont="1" applyFill="1" applyBorder="1" applyAlignment="1">
      <alignment horizontal="center" vertical="center" wrapText="1"/>
    </xf>
    <xf numFmtId="0" fontId="4" fillId="3" borderId="42" xfId="1" applyFont="1" applyFill="1" applyBorder="1" applyAlignment="1">
      <alignment horizontal="center" vertical="center" wrapText="1"/>
    </xf>
    <xf numFmtId="0" fontId="11" fillId="0" borderId="18" xfId="1" applyFont="1" applyBorder="1" applyAlignment="1" applyProtection="1">
      <alignment horizontal="center" vertical="center" wrapText="1"/>
      <protection locked="0"/>
    </xf>
    <xf numFmtId="0" fontId="11" fillId="0" borderId="16" xfId="1" applyFont="1" applyBorder="1" applyAlignment="1" applyProtection="1">
      <alignment horizontal="center" vertical="center" wrapText="1"/>
      <protection locked="0"/>
    </xf>
    <xf numFmtId="0" fontId="11" fillId="0" borderId="23" xfId="1" applyFont="1" applyBorder="1" applyAlignment="1" applyProtection="1">
      <alignment horizontal="center" vertical="center" wrapText="1"/>
      <protection locked="0"/>
    </xf>
    <xf numFmtId="0" fontId="11" fillId="0" borderId="17" xfId="1" applyFont="1" applyBorder="1" applyAlignment="1" applyProtection="1">
      <alignment horizontal="center" vertical="center" wrapText="1"/>
      <protection locked="0"/>
    </xf>
    <xf numFmtId="0" fontId="2" fillId="2" borderId="14" xfId="1" applyFont="1" applyFill="1" applyBorder="1" applyAlignment="1">
      <alignment horizontal="left" vertical="center" wrapText="1"/>
    </xf>
    <xf numFmtId="0" fontId="2" fillId="2" borderId="45" xfId="1" applyFont="1" applyFill="1" applyBorder="1" applyAlignment="1">
      <alignment horizontal="left" vertical="center" wrapText="1"/>
    </xf>
    <xf numFmtId="0" fontId="2" fillId="2" borderId="29" xfId="2" applyFont="1" applyFill="1" applyBorder="1" applyAlignment="1" applyProtection="1">
      <alignment horizontal="left" vertical="center" wrapText="1"/>
    </xf>
    <xf numFmtId="0" fontId="2" fillId="2" borderId="93" xfId="2" applyFont="1" applyFill="1" applyBorder="1" applyAlignment="1" applyProtection="1">
      <alignment horizontal="left" vertical="center" wrapText="1"/>
    </xf>
    <xf numFmtId="0" fontId="2" fillId="0" borderId="18" xfId="2" applyFont="1" applyFill="1" applyBorder="1" applyAlignment="1" applyProtection="1">
      <alignment horizontal="left" vertical="center" wrapText="1"/>
      <protection locked="0"/>
    </xf>
    <xf numFmtId="0" fontId="2" fillId="0" borderId="16" xfId="2" applyFont="1" applyFill="1" applyBorder="1" applyAlignment="1" applyProtection="1">
      <alignment horizontal="left" vertical="center" wrapText="1"/>
      <protection locked="0"/>
    </xf>
    <xf numFmtId="0" fontId="2" fillId="0" borderId="23" xfId="2" applyFont="1" applyFill="1" applyBorder="1" applyAlignment="1" applyProtection="1">
      <alignment horizontal="left" vertical="center" wrapText="1"/>
      <protection locked="0"/>
    </xf>
    <xf numFmtId="0" fontId="2" fillId="0" borderId="17" xfId="2" applyFont="1" applyFill="1" applyBorder="1" applyAlignment="1" applyProtection="1">
      <alignment horizontal="left" vertical="center" wrapText="1"/>
      <protection locked="0"/>
    </xf>
    <xf numFmtId="2" fontId="2" fillId="0" borderId="11" xfId="2" applyNumberFormat="1" applyFont="1" applyFill="1" applyBorder="1" applyAlignment="1" applyProtection="1">
      <alignment horizontal="center" vertical="center" wrapText="1"/>
      <protection locked="0"/>
    </xf>
    <xf numFmtId="2" fontId="2" fillId="0" borderId="21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2" applyFont="1" applyFill="1" applyBorder="1" applyAlignment="1" applyProtection="1">
      <alignment horizontal="center" vertical="top" wrapText="1"/>
    </xf>
    <xf numFmtId="0" fontId="2" fillId="2" borderId="3" xfId="2" applyFont="1" applyFill="1" applyBorder="1" applyAlignment="1" applyProtection="1">
      <alignment horizontal="center" vertical="top" wrapText="1"/>
    </xf>
    <xf numFmtId="0" fontId="4" fillId="2" borderId="3" xfId="2" applyFont="1" applyFill="1" applyBorder="1" applyAlignment="1" applyProtection="1">
      <alignment horizontal="center" vertical="top" wrapText="1"/>
    </xf>
    <xf numFmtId="0" fontId="4" fillId="2" borderId="6" xfId="2" applyFont="1" applyFill="1" applyBorder="1" applyAlignment="1" applyProtection="1">
      <alignment horizontal="center" vertical="top" wrapText="1"/>
    </xf>
    <xf numFmtId="0" fontId="2" fillId="2" borderId="21" xfId="2" applyFont="1" applyFill="1" applyBorder="1" applyAlignment="1" applyProtection="1">
      <alignment horizontal="center" vertical="top" wrapText="1"/>
    </xf>
    <xf numFmtId="0" fontId="11" fillId="0" borderId="21" xfId="2" applyFont="1" applyFill="1" applyBorder="1" applyAlignment="1" applyProtection="1">
      <alignment horizontal="center" vertical="center" wrapText="1"/>
      <protection locked="0"/>
    </xf>
    <xf numFmtId="2" fontId="4" fillId="8" borderId="21" xfId="2" applyNumberFormat="1" applyFont="1" applyFill="1" applyBorder="1" applyAlignment="1" applyProtection="1">
      <alignment horizontal="center" vertical="center" wrapText="1"/>
    </xf>
    <xf numFmtId="0" fontId="2" fillId="2" borderId="35" xfId="2" applyFont="1" applyFill="1" applyBorder="1" applyAlignment="1" applyProtection="1">
      <alignment horizontal="left" vertical="top" wrapText="1"/>
    </xf>
    <xf numFmtId="0" fontId="2" fillId="2" borderId="20" xfId="2" applyFont="1" applyFill="1" applyBorder="1" applyAlignment="1" applyProtection="1">
      <alignment horizontal="left" vertical="top" wrapText="1"/>
    </xf>
    <xf numFmtId="0" fontId="4" fillId="3" borderId="35" xfId="2" applyFont="1" applyFill="1" applyBorder="1" applyAlignment="1" applyProtection="1">
      <alignment horizontal="left" vertical="center" wrapText="1"/>
    </xf>
    <xf numFmtId="0" fontId="4" fillId="3" borderId="20" xfId="2" applyFont="1" applyFill="1" applyBorder="1" applyAlignment="1" applyProtection="1">
      <alignment horizontal="left" vertical="center" wrapText="1"/>
    </xf>
    <xf numFmtId="2" fontId="1" fillId="8" borderId="6" xfId="0" applyNumberFormat="1" applyFont="1" applyFill="1" applyBorder="1" applyAlignment="1" applyProtection="1">
      <alignment horizontal="center" vertical="center"/>
    </xf>
    <xf numFmtId="2" fontId="1" fillId="8" borderId="10" xfId="0" applyNumberFormat="1" applyFont="1" applyFill="1" applyBorder="1" applyAlignment="1" applyProtection="1">
      <alignment horizontal="center" vertical="center"/>
    </xf>
    <xf numFmtId="0" fontId="4" fillId="3" borderId="20" xfId="4" applyFont="1" applyFill="1" applyBorder="1" applyAlignment="1">
      <alignment horizontal="center" vertical="center" wrapText="1"/>
    </xf>
    <xf numFmtId="0" fontId="4" fillId="3" borderId="41" xfId="2" applyFont="1" applyFill="1" applyBorder="1" applyAlignment="1" applyProtection="1">
      <alignment horizontal="center" vertical="center" wrapText="1"/>
    </xf>
    <xf numFmtId="0" fontId="4" fillId="3" borderId="42" xfId="2" applyFont="1" applyFill="1" applyBorder="1" applyAlignment="1" applyProtection="1">
      <alignment horizontal="center" vertical="center" wrapText="1"/>
    </xf>
    <xf numFmtId="0" fontId="4" fillId="0" borderId="18" xfId="2" applyFont="1" applyFill="1" applyBorder="1" applyAlignment="1" applyProtection="1">
      <alignment horizontal="center" vertical="center" wrapText="1"/>
      <protection locked="0"/>
    </xf>
    <xf numFmtId="0" fontId="4" fillId="0" borderId="19" xfId="2" applyFont="1" applyFill="1" applyBorder="1" applyAlignment="1" applyProtection="1">
      <alignment horizontal="center" vertical="center" wrapText="1"/>
      <protection locked="0"/>
    </xf>
    <xf numFmtId="0" fontId="4" fillId="0" borderId="23" xfId="2" applyFont="1" applyFill="1" applyBorder="1" applyAlignment="1" applyProtection="1">
      <alignment horizontal="center" vertical="center" wrapText="1"/>
      <protection locked="0"/>
    </xf>
    <xf numFmtId="0" fontId="4" fillId="0" borderId="43" xfId="2" applyFont="1" applyFill="1" applyBorder="1" applyAlignment="1" applyProtection="1">
      <alignment horizontal="center" vertical="center" wrapText="1"/>
      <protection locked="0"/>
    </xf>
    <xf numFmtId="0" fontId="2" fillId="15" borderId="21" xfId="2" applyFont="1" applyFill="1" applyBorder="1" applyAlignment="1" applyProtection="1">
      <alignment horizontal="center" vertical="center" wrapText="1"/>
    </xf>
    <xf numFmtId="0" fontId="4" fillId="18" borderId="3" xfId="2" applyFont="1" applyFill="1" applyBorder="1" applyAlignment="1" applyProtection="1">
      <alignment horizontal="center" vertical="center" wrapText="1"/>
    </xf>
    <xf numFmtId="0" fontId="4" fillId="18" borderId="6" xfId="2" applyFont="1" applyFill="1" applyBorder="1" applyAlignment="1" applyProtection="1">
      <alignment horizontal="center" vertical="center" wrapText="1"/>
    </xf>
    <xf numFmtId="0" fontId="4" fillId="18" borderId="21" xfId="2" applyFont="1" applyFill="1" applyBorder="1" applyAlignment="1" applyProtection="1">
      <alignment horizontal="center" vertical="center" wrapText="1"/>
    </xf>
    <xf numFmtId="0" fontId="4" fillId="18" borderId="10" xfId="2" applyFont="1" applyFill="1" applyBorder="1" applyAlignment="1" applyProtection="1">
      <alignment horizontal="center" vertical="center" wrapText="1"/>
    </xf>
    <xf numFmtId="0" fontId="1" fillId="7" borderId="6" xfId="0" applyFont="1" applyFill="1" applyBorder="1" applyAlignment="1" applyProtection="1">
      <alignment horizontal="center" vertical="center"/>
    </xf>
    <xf numFmtId="0" fontId="1" fillId="7" borderId="10" xfId="0" applyFont="1" applyFill="1" applyBorder="1" applyAlignment="1" applyProtection="1">
      <alignment horizontal="center" vertical="center"/>
    </xf>
    <xf numFmtId="0" fontId="7" fillId="15" borderId="3" xfId="2" applyFont="1" applyFill="1" applyBorder="1" applyAlignment="1" applyProtection="1">
      <alignment horizontal="left" vertical="center" wrapText="1"/>
    </xf>
    <xf numFmtId="0" fontId="2" fillId="2" borderId="5" xfId="2" applyFont="1" applyFill="1" applyBorder="1" applyAlignment="1" applyProtection="1">
      <alignment horizontal="center" vertical="center" wrapText="1"/>
    </xf>
    <xf numFmtId="0" fontId="2" fillId="2" borderId="3" xfId="2" applyFont="1" applyFill="1" applyBorder="1" applyAlignment="1" applyProtection="1">
      <alignment horizontal="center" vertic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21" xfId="2" applyFont="1" applyFill="1" applyBorder="1" applyAlignment="1" applyProtection="1">
      <alignment horizontal="center" vertical="center" wrapText="1"/>
    </xf>
    <xf numFmtId="0" fontId="7" fillId="15" borderId="21" xfId="2" applyFont="1" applyFill="1" applyBorder="1" applyAlignment="1" applyProtection="1">
      <alignment horizontal="left" vertical="center" wrapText="1"/>
    </xf>
    <xf numFmtId="0" fontId="2" fillId="15" borderId="3" xfId="2" applyFont="1" applyFill="1" applyBorder="1" applyAlignment="1" applyProtection="1">
      <alignment horizontal="center" vertical="center" wrapText="1"/>
    </xf>
    <xf numFmtId="2" fontId="25" fillId="8" borderId="3" xfId="0" applyNumberFormat="1" applyFont="1" applyFill="1" applyBorder="1" applyAlignment="1" applyProtection="1">
      <alignment horizontal="center" vertical="center"/>
    </xf>
    <xf numFmtId="2" fontId="25" fillId="8" borderId="21" xfId="0" applyNumberFormat="1" applyFont="1" applyFill="1" applyBorder="1" applyAlignment="1" applyProtection="1">
      <alignment horizontal="center" vertical="center"/>
    </xf>
    <xf numFmtId="0" fontId="2" fillId="2" borderId="11" xfId="2" applyFont="1" applyFill="1" applyBorder="1" applyAlignment="1" applyProtection="1">
      <alignment horizontal="center" vertical="top" wrapText="1"/>
    </xf>
    <xf numFmtId="0" fontId="2" fillId="0" borderId="3" xfId="2" applyFont="1" applyFill="1" applyBorder="1" applyAlignment="1" applyProtection="1">
      <alignment horizontal="center" vertical="center" wrapText="1"/>
      <protection locked="0"/>
    </xf>
    <xf numFmtId="0" fontId="2" fillId="0" borderId="6" xfId="2" applyFont="1" applyFill="1" applyBorder="1" applyAlignment="1" applyProtection="1">
      <alignment horizontal="center" vertical="center" wrapText="1"/>
      <protection locked="0"/>
    </xf>
    <xf numFmtId="0" fontId="2" fillId="0" borderId="21" xfId="2" applyFont="1" applyFill="1" applyBorder="1" applyAlignment="1" applyProtection="1">
      <alignment horizontal="center" vertical="center" wrapText="1"/>
      <protection locked="0"/>
    </xf>
    <xf numFmtId="0" fontId="2" fillId="0" borderId="10" xfId="2" applyFont="1" applyFill="1" applyBorder="1" applyAlignment="1" applyProtection="1">
      <alignment horizontal="center" vertical="center" wrapText="1"/>
      <protection locked="0"/>
    </xf>
    <xf numFmtId="0" fontId="1" fillId="7" borderId="21" xfId="0" applyFont="1" applyFill="1" applyBorder="1" applyAlignment="1" applyProtection="1">
      <alignment horizontal="center" vertical="center"/>
    </xf>
    <xf numFmtId="0" fontId="31" fillId="0" borderId="3" xfId="4" applyFont="1" applyBorder="1" applyAlignment="1" applyProtection="1">
      <alignment horizontal="center" vertical="center" wrapText="1"/>
      <protection locked="0"/>
    </xf>
    <xf numFmtId="0" fontId="31" fillId="0" borderId="6" xfId="4" applyFont="1" applyBorder="1" applyAlignment="1" applyProtection="1">
      <alignment horizontal="center" vertical="center" wrapText="1"/>
      <protection locked="0"/>
    </xf>
    <xf numFmtId="0" fontId="31" fillId="0" borderId="21" xfId="4" applyFont="1" applyBorder="1" applyAlignment="1" applyProtection="1">
      <alignment horizontal="center" vertical="center" wrapText="1"/>
      <protection locked="0"/>
    </xf>
    <xf numFmtId="0" fontId="31" fillId="0" borderId="10" xfId="4" applyFont="1" applyBorder="1" applyAlignment="1" applyProtection="1">
      <alignment horizontal="center" vertical="center" wrapText="1"/>
      <protection locked="0"/>
    </xf>
    <xf numFmtId="0" fontId="4" fillId="3" borderId="35" xfId="4" applyFont="1" applyFill="1" applyBorder="1" applyAlignment="1">
      <alignment vertical="center" wrapText="1"/>
    </xf>
    <xf numFmtId="0" fontId="4" fillId="3" borderId="20" xfId="4" applyFont="1" applyFill="1" applyBorder="1" applyAlignment="1">
      <alignment vertical="center" wrapText="1"/>
    </xf>
    <xf numFmtId="0" fontId="2" fillId="15" borderId="5" xfId="4" applyFont="1" applyFill="1" applyBorder="1" applyAlignment="1">
      <alignment horizontal="left" vertical="center" wrapText="1"/>
    </xf>
    <xf numFmtId="0" fontId="2" fillId="15" borderId="3" xfId="4" applyFont="1" applyFill="1" applyBorder="1" applyAlignment="1">
      <alignment horizontal="left" vertical="center" wrapText="1"/>
    </xf>
    <xf numFmtId="0" fontId="2" fillId="15" borderId="11" xfId="4" applyFont="1" applyFill="1" applyBorder="1" applyAlignment="1">
      <alignment horizontal="left" vertical="center" wrapText="1"/>
    </xf>
    <xf numFmtId="0" fontId="2" fillId="15" borderId="21" xfId="4" applyFont="1" applyFill="1" applyBorder="1" applyAlignment="1">
      <alignment horizontal="left" vertical="center" wrapText="1"/>
    </xf>
    <xf numFmtId="0" fontId="4" fillId="3" borderId="9" xfId="4" applyFont="1" applyFill="1" applyBorder="1" applyAlignment="1">
      <alignment horizontal="center" vertical="center" wrapText="1"/>
    </xf>
    <xf numFmtId="0" fontId="11" fillId="0" borderId="3" xfId="4" applyFont="1" applyBorder="1" applyAlignment="1" applyProtection="1">
      <alignment horizontal="left" vertical="center" wrapText="1"/>
      <protection locked="0"/>
    </xf>
    <xf numFmtId="0" fontId="11" fillId="0" borderId="6" xfId="4" applyFont="1" applyBorder="1" applyAlignment="1" applyProtection="1">
      <alignment horizontal="left" vertical="center" wrapText="1"/>
      <protection locked="0"/>
    </xf>
    <xf numFmtId="0" fontId="2" fillId="11" borderId="14" xfId="4" applyFont="1" applyFill="1" applyBorder="1" applyAlignment="1">
      <alignment horizontal="left" vertical="center" wrapText="1"/>
    </xf>
    <xf numFmtId="0" fontId="2" fillId="11" borderId="43" xfId="4" applyFont="1" applyFill="1" applyBorder="1" applyAlignment="1">
      <alignment horizontal="left" vertical="center" wrapText="1"/>
    </xf>
    <xf numFmtId="0" fontId="2" fillId="11" borderId="17" xfId="4" applyFont="1" applyFill="1" applyBorder="1" applyAlignment="1">
      <alignment horizontal="left" vertical="center" wrapText="1"/>
    </xf>
    <xf numFmtId="0" fontId="27" fillId="14" borderId="35" xfId="4" applyFont="1" applyFill="1" applyBorder="1" applyAlignment="1">
      <alignment horizontal="center" vertical="center" wrapText="1"/>
    </xf>
    <xf numFmtId="0" fontId="27" fillId="14" borderId="20" xfId="4" applyFont="1" applyFill="1" applyBorder="1" applyAlignment="1">
      <alignment horizontal="center" vertical="center" wrapText="1"/>
    </xf>
    <xf numFmtId="0" fontId="27" fillId="14" borderId="9" xfId="4" applyFont="1" applyFill="1" applyBorder="1" applyAlignment="1">
      <alignment horizontal="center" vertical="center" wrapText="1"/>
    </xf>
    <xf numFmtId="0" fontId="7" fillId="15" borderId="3" xfId="4" applyFont="1" applyFill="1" applyBorder="1" applyAlignment="1">
      <alignment vertical="center" wrapText="1"/>
    </xf>
    <xf numFmtId="0" fontId="7" fillId="15" borderId="3" xfId="4" applyFont="1" applyFill="1" applyBorder="1" applyAlignment="1">
      <alignment horizontal="left" vertical="center" wrapText="1"/>
    </xf>
    <xf numFmtId="0" fontId="4" fillId="3" borderId="21" xfId="4" applyFont="1" applyFill="1" applyBorder="1" applyAlignment="1">
      <alignment horizontal="center" vertical="center" wrapText="1"/>
    </xf>
    <xf numFmtId="0" fontId="27" fillId="14" borderId="12" xfId="4" applyFont="1" applyFill="1" applyBorder="1" applyAlignment="1">
      <alignment horizontal="center" vertical="center" wrapText="1"/>
    </xf>
    <xf numFmtId="0" fontId="27" fillId="14" borderId="41" xfId="4" applyFont="1" applyFill="1" applyBorder="1" applyAlignment="1">
      <alignment horizontal="center" vertical="center" wrapText="1"/>
    </xf>
    <xf numFmtId="0" fontId="27" fillId="14" borderId="42" xfId="4" applyFont="1" applyFill="1" applyBorder="1" applyAlignment="1">
      <alignment horizontal="center" vertical="center" wrapText="1"/>
    </xf>
    <xf numFmtId="0" fontId="31" fillId="15" borderId="14" xfId="4" applyFont="1" applyFill="1" applyBorder="1" applyAlignment="1">
      <alignment horizontal="center" vertical="center" wrapText="1"/>
    </xf>
    <xf numFmtId="0" fontId="31" fillId="15" borderId="45" xfId="4" applyFont="1" applyFill="1" applyBorder="1" applyAlignment="1">
      <alignment horizontal="center" vertical="center" wrapText="1"/>
    </xf>
    <xf numFmtId="0" fontId="4" fillId="3" borderId="35" xfId="4" applyFont="1" applyFill="1" applyBorder="1" applyAlignment="1">
      <alignment horizontal="center" vertical="center" wrapText="1"/>
    </xf>
    <xf numFmtId="0" fontId="26" fillId="15" borderId="6" xfId="4" applyFont="1" applyFill="1" applyBorder="1" applyAlignment="1">
      <alignment horizontal="left" vertical="center" wrapText="1"/>
    </xf>
    <xf numFmtId="0" fontId="31" fillId="0" borderId="3" xfId="4" applyFont="1" applyBorder="1" applyAlignment="1" applyProtection="1">
      <alignment vertical="center" wrapText="1"/>
      <protection locked="0"/>
    </xf>
    <xf numFmtId="0" fontId="31" fillId="0" borderId="6" xfId="4" applyFont="1" applyBorder="1" applyAlignment="1" applyProtection="1">
      <alignment vertical="center" wrapText="1"/>
      <protection locked="0"/>
    </xf>
    <xf numFmtId="0" fontId="2" fillId="2" borderId="23" xfId="4" applyFont="1" applyFill="1" applyBorder="1" applyAlignment="1">
      <alignment horizontal="left" vertical="center" wrapText="1"/>
    </xf>
    <xf numFmtId="0" fontId="2" fillId="2" borderId="43" xfId="4" applyFont="1" applyFill="1" applyBorder="1" applyAlignment="1">
      <alignment horizontal="left" vertical="center" wrapText="1"/>
    </xf>
    <xf numFmtId="0" fontId="2" fillId="2" borderId="17" xfId="4" applyFont="1" applyFill="1" applyBorder="1" applyAlignment="1">
      <alignment horizontal="left" vertical="center" wrapText="1"/>
    </xf>
    <xf numFmtId="0" fontId="11" fillId="0" borderId="21" xfId="4" applyFont="1" applyFill="1" applyBorder="1" applyAlignment="1" applyProtection="1">
      <alignment horizontal="left" vertical="center" wrapText="1"/>
      <protection locked="0"/>
    </xf>
    <xf numFmtId="0" fontId="11" fillId="0" borderId="10" xfId="4" applyFont="1" applyFill="1" applyBorder="1" applyAlignment="1" applyProtection="1">
      <alignment horizontal="left" vertical="center" wrapText="1"/>
      <protection locked="0"/>
    </xf>
    <xf numFmtId="0" fontId="12" fillId="6" borderId="54" xfId="4" applyFont="1" applyFill="1" applyBorder="1" applyAlignment="1">
      <alignment horizontal="center" vertical="center" wrapText="1"/>
    </xf>
    <xf numFmtId="15" fontId="11" fillId="0" borderId="3" xfId="4" applyNumberFormat="1" applyFont="1" applyFill="1" applyBorder="1" applyAlignment="1" applyProtection="1">
      <alignment horizontal="left" vertical="center" wrapText="1"/>
      <protection locked="0"/>
    </xf>
    <xf numFmtId="15" fontId="11" fillId="0" borderId="6" xfId="4" applyNumberFormat="1" applyFont="1" applyFill="1" applyBorder="1" applyAlignment="1" applyProtection="1">
      <alignment horizontal="left" vertical="center" wrapText="1"/>
      <protection locked="0"/>
    </xf>
    <xf numFmtId="0" fontId="11" fillId="0" borderId="3" xfId="4" applyFont="1" applyFill="1" applyBorder="1" applyAlignment="1" applyProtection="1">
      <alignment horizontal="left" vertical="center" wrapText="1"/>
      <protection locked="0"/>
    </xf>
    <xf numFmtId="0" fontId="11" fillId="0" borderId="6" xfId="4" applyFont="1" applyFill="1" applyBorder="1" applyAlignment="1" applyProtection="1">
      <alignment horizontal="left" vertical="center" wrapText="1"/>
      <protection locked="0"/>
    </xf>
    <xf numFmtId="15" fontId="11" fillId="0" borderId="20" xfId="4" applyNumberFormat="1" applyFont="1" applyFill="1" applyBorder="1" applyAlignment="1" applyProtection="1">
      <alignment horizontal="left" vertical="center" wrapText="1"/>
      <protection locked="0"/>
    </xf>
    <xf numFmtId="15" fontId="11" fillId="0" borderId="9" xfId="4" applyNumberFormat="1" applyFont="1" applyFill="1" applyBorder="1" applyAlignment="1" applyProtection="1">
      <alignment horizontal="left" vertical="center" wrapText="1"/>
      <protection locked="0"/>
    </xf>
    <xf numFmtId="0" fontId="5" fillId="3" borderId="13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25" xfId="2" applyFont="1" applyFill="1" applyBorder="1" applyAlignment="1">
      <alignment horizontal="center" vertical="top"/>
    </xf>
    <xf numFmtId="0" fontId="5" fillId="3" borderId="26" xfId="2" applyFont="1" applyFill="1" applyBorder="1" applyAlignment="1">
      <alignment horizontal="center" vertical="top"/>
    </xf>
    <xf numFmtId="0" fontId="5" fillId="3" borderId="27" xfId="2" applyFont="1" applyFill="1" applyBorder="1" applyAlignment="1">
      <alignment horizontal="center" vertical="top"/>
    </xf>
    <xf numFmtId="0" fontId="5" fillId="3" borderId="12" xfId="1" applyFont="1" applyFill="1" applyBorder="1" applyAlignment="1">
      <alignment horizontal="center" vertical="center" wrapText="1"/>
    </xf>
    <xf numFmtId="0" fontId="5" fillId="3" borderId="42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top" wrapText="1"/>
    </xf>
    <xf numFmtId="0" fontId="4" fillId="3" borderId="41" xfId="1" applyFont="1" applyFill="1" applyBorder="1" applyAlignment="1">
      <alignment horizontal="center" vertical="top" wrapText="1"/>
    </xf>
    <xf numFmtId="0" fontId="4" fillId="3" borderId="42" xfId="1" applyFont="1" applyFill="1" applyBorder="1" applyAlignment="1">
      <alignment horizontal="center" vertical="top" wrapText="1"/>
    </xf>
    <xf numFmtId="0" fontId="4" fillId="11" borderId="0" xfId="2" applyFont="1" applyFill="1" applyAlignment="1">
      <alignment horizontal="left"/>
    </xf>
    <xf numFmtId="0" fontId="5" fillId="3" borderId="19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2" fillId="6" borderId="0" xfId="1" applyFont="1" applyFill="1" applyBorder="1" applyAlignment="1">
      <alignment horizontal="center" vertical="center" wrapText="1"/>
    </xf>
    <xf numFmtId="0" fontId="8" fillId="11" borderId="0" xfId="1" applyFont="1" applyFill="1" applyBorder="1" applyAlignment="1">
      <alignment horizontal="left" vertical="center" wrapText="1"/>
    </xf>
    <xf numFmtId="0" fontId="5" fillId="3" borderId="12" xfId="2" applyFont="1" applyFill="1" applyBorder="1" applyAlignment="1">
      <alignment horizontal="center"/>
    </xf>
    <xf numFmtId="0" fontId="5" fillId="3" borderId="41" xfId="2" applyFont="1" applyFill="1" applyBorder="1" applyAlignment="1">
      <alignment horizontal="center"/>
    </xf>
    <xf numFmtId="0" fontId="5" fillId="3" borderId="42" xfId="2" applyFont="1" applyFill="1" applyBorder="1" applyAlignment="1">
      <alignment horizontal="center"/>
    </xf>
    <xf numFmtId="0" fontId="0" fillId="11" borderId="0" xfId="0" applyFont="1" applyFill="1" applyAlignment="1">
      <alignment horizontal="center"/>
    </xf>
    <xf numFmtId="0" fontId="4" fillId="3" borderId="46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25" xfId="1" applyFont="1" applyFill="1" applyBorder="1" applyAlignment="1">
      <alignment horizontal="center" vertical="top" wrapText="1"/>
    </xf>
    <xf numFmtId="0" fontId="4" fillId="3" borderId="27" xfId="1" applyFont="1" applyFill="1" applyBorder="1" applyAlignment="1">
      <alignment horizontal="center" vertical="top" wrapText="1"/>
    </xf>
    <xf numFmtId="0" fontId="4" fillId="3" borderId="34" xfId="1" applyFont="1" applyFill="1" applyBorder="1" applyAlignment="1">
      <alignment horizontal="center" vertical="top" wrapText="1"/>
    </xf>
    <xf numFmtId="0" fontId="4" fillId="3" borderId="33" xfId="1" applyFont="1" applyFill="1" applyBorder="1" applyAlignment="1">
      <alignment horizontal="center" vertical="top" wrapText="1"/>
    </xf>
    <xf numFmtId="0" fontId="20" fillId="12" borderId="24" xfId="2" applyFont="1" applyFill="1" applyBorder="1" applyAlignment="1" applyProtection="1">
      <alignment horizontal="center" vertical="center" wrapText="1"/>
    </xf>
    <xf numFmtId="0" fontId="20" fillId="12" borderId="39" xfId="2" applyFont="1" applyFill="1" applyBorder="1" applyAlignment="1" applyProtection="1">
      <alignment horizontal="center" vertical="center" wrapText="1"/>
    </xf>
    <xf numFmtId="0" fontId="20" fillId="12" borderId="51" xfId="2" applyFont="1" applyFill="1" applyBorder="1" applyAlignment="1" applyProtection="1">
      <alignment horizontal="center" vertical="center" wrapText="1"/>
    </xf>
    <xf numFmtId="0" fontId="5" fillId="3" borderId="24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0" fillId="0" borderId="18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5" fillId="10" borderId="15" xfId="3" applyFill="1" applyBorder="1" applyAlignment="1">
      <alignment horizontal="center"/>
    </xf>
    <xf numFmtId="0" fontId="5" fillId="10" borderId="22" xfId="3" applyFill="1" applyBorder="1" applyAlignment="1">
      <alignment horizontal="center"/>
    </xf>
    <xf numFmtId="0" fontId="4" fillId="0" borderId="15" xfId="3" applyFont="1" applyBorder="1" applyAlignment="1">
      <alignment horizontal="center"/>
    </xf>
    <xf numFmtId="0" fontId="4" fillId="0" borderId="22" xfId="3" applyFont="1" applyBorder="1" applyAlignment="1">
      <alignment horizontal="center"/>
    </xf>
    <xf numFmtId="0" fontId="5" fillId="10" borderId="5" xfId="3" applyFill="1" applyBorder="1" applyAlignment="1">
      <alignment horizontal="center"/>
    </xf>
    <xf numFmtId="0" fontId="5" fillId="10" borderId="3" xfId="3" applyFill="1" applyBorder="1" applyAlignment="1">
      <alignment horizontal="center"/>
    </xf>
    <xf numFmtId="0" fontId="0" fillId="10" borderId="3" xfId="0" applyFont="1" applyFill="1" applyBorder="1" applyAlignment="1" applyProtection="1">
      <alignment horizontal="center"/>
      <protection locked="0"/>
    </xf>
    <xf numFmtId="0" fontId="0" fillId="10" borderId="6" xfId="0" applyFont="1" applyFill="1" applyBorder="1" applyAlignment="1" applyProtection="1">
      <alignment horizontal="center"/>
      <protection locked="0"/>
    </xf>
    <xf numFmtId="0" fontId="0" fillId="10" borderId="29" xfId="0" applyFont="1" applyFill="1" applyBorder="1" applyAlignment="1" applyProtection="1">
      <alignment horizontal="center"/>
      <protection locked="0"/>
    </xf>
    <xf numFmtId="0" fontId="0" fillId="10" borderId="33" xfId="0" applyFont="1" applyFill="1" applyBorder="1" applyAlignment="1" applyProtection="1">
      <alignment horizontal="center"/>
      <protection locked="0"/>
    </xf>
    <xf numFmtId="0" fontId="0" fillId="10" borderId="18" xfId="0" applyFont="1" applyFill="1" applyBorder="1" applyAlignment="1" applyProtection="1">
      <alignment horizontal="center"/>
      <protection locked="0"/>
    </xf>
    <xf numFmtId="0" fontId="0" fillId="10" borderId="16" xfId="0" applyFont="1" applyFill="1" applyBorder="1" applyAlignment="1" applyProtection="1">
      <alignment horizontal="center"/>
      <protection locked="0"/>
    </xf>
    <xf numFmtId="0" fontId="5" fillId="10" borderId="11" xfId="3" applyFill="1" applyBorder="1" applyAlignment="1">
      <alignment horizontal="center"/>
    </xf>
    <xf numFmtId="0" fontId="5" fillId="10" borderId="21" xfId="3" applyFill="1" applyBorder="1" applyAlignment="1">
      <alignment horizontal="center"/>
    </xf>
    <xf numFmtId="0" fontId="0" fillId="10" borderId="21" xfId="0" applyFont="1" applyFill="1" applyBorder="1" applyAlignment="1" applyProtection="1">
      <alignment horizontal="center"/>
      <protection locked="0"/>
    </xf>
    <xf numFmtId="0" fontId="0" fillId="10" borderId="10" xfId="0" applyFont="1" applyFill="1" applyBorder="1" applyAlignment="1" applyProtection="1">
      <alignment horizontal="center"/>
      <protection locked="0"/>
    </xf>
    <xf numFmtId="0" fontId="5" fillId="3" borderId="50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 wrapText="1"/>
    </xf>
    <xf numFmtId="0" fontId="4" fillId="3" borderId="39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0" fillId="0" borderId="29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10" borderId="22" xfId="0" applyFont="1" applyFill="1" applyBorder="1" applyAlignment="1" applyProtection="1">
      <alignment horizontal="center"/>
      <protection locked="0"/>
    </xf>
    <xf numFmtId="0" fontId="0" fillId="10" borderId="36" xfId="0" applyFont="1" applyFill="1" applyBorder="1" applyAlignment="1" applyProtection="1">
      <alignment horizontal="center"/>
      <protection locked="0"/>
    </xf>
    <xf numFmtId="0" fontId="4" fillId="13" borderId="8" xfId="1" applyFont="1" applyFill="1" applyBorder="1" applyAlignment="1">
      <alignment horizontal="center"/>
    </xf>
    <xf numFmtId="0" fontId="4" fillId="13" borderId="56" xfId="1" applyFont="1" applyFill="1" applyBorder="1" applyAlignment="1">
      <alignment horizontal="center"/>
    </xf>
    <xf numFmtId="0" fontId="4" fillId="13" borderId="55" xfId="1" applyFont="1" applyFill="1" applyBorder="1" applyAlignment="1">
      <alignment horizontal="center"/>
    </xf>
    <xf numFmtId="0" fontId="4" fillId="13" borderId="58" xfId="1" applyFont="1" applyFill="1" applyBorder="1" applyAlignment="1">
      <alignment horizontal="center"/>
    </xf>
    <xf numFmtId="0" fontId="6" fillId="3" borderId="25" xfId="1" applyFont="1" applyFill="1" applyBorder="1" applyAlignment="1">
      <alignment horizontal="center"/>
    </xf>
    <xf numFmtId="0" fontId="6" fillId="3" borderId="26" xfId="1" applyFont="1" applyFill="1" applyBorder="1" applyAlignment="1">
      <alignment horizontal="center"/>
    </xf>
    <xf numFmtId="0" fontId="6" fillId="3" borderId="27" xfId="1" applyFont="1" applyFill="1" applyBorder="1" applyAlignment="1">
      <alignment horizontal="center"/>
    </xf>
    <xf numFmtId="0" fontId="4" fillId="4" borderId="24" xfId="1" applyFont="1" applyFill="1" applyBorder="1" applyAlignment="1">
      <alignment horizontal="center"/>
    </xf>
    <xf numFmtId="0" fontId="4" fillId="4" borderId="39" xfId="1" applyFont="1" applyFill="1" applyBorder="1" applyAlignment="1">
      <alignment horizontal="center"/>
    </xf>
    <xf numFmtId="0" fontId="4" fillId="4" borderId="57" xfId="1" applyFont="1" applyFill="1" applyBorder="1" applyAlignment="1">
      <alignment horizontal="center"/>
    </xf>
    <xf numFmtId="0" fontId="4" fillId="4" borderId="28" xfId="1" applyFont="1" applyFill="1" applyBorder="1" applyAlignment="1">
      <alignment horizontal="center"/>
    </xf>
    <xf numFmtId="0" fontId="4" fillId="13" borderId="24" xfId="1" applyFont="1" applyFill="1" applyBorder="1" applyAlignment="1">
      <alignment horizontal="center"/>
    </xf>
    <xf numFmtId="0" fontId="4" fillId="13" borderId="39" xfId="1" applyFont="1" applyFill="1" applyBorder="1" applyAlignment="1">
      <alignment horizontal="center"/>
    </xf>
    <xf numFmtId="0" fontId="4" fillId="13" borderId="28" xfId="1" applyFont="1" applyFill="1" applyBorder="1" applyAlignment="1">
      <alignment horizontal="center"/>
    </xf>
    <xf numFmtId="0" fontId="4" fillId="13" borderId="57" xfId="1" applyFont="1" applyFill="1" applyBorder="1" applyAlignment="1">
      <alignment horizontal="center"/>
    </xf>
    <xf numFmtId="0" fontId="6" fillId="3" borderId="24" xfId="1" applyFont="1" applyFill="1" applyBorder="1" applyAlignment="1">
      <alignment horizontal="center"/>
    </xf>
    <xf numFmtId="0" fontId="6" fillId="3" borderId="39" xfId="1" applyFont="1" applyFill="1" applyBorder="1" applyAlignment="1">
      <alignment horizontal="center"/>
    </xf>
    <xf numFmtId="0" fontId="6" fillId="3" borderId="28" xfId="1" applyFont="1" applyFill="1" applyBorder="1" applyAlignment="1">
      <alignment horizontal="center"/>
    </xf>
  </cellXfs>
  <cellStyles count="6">
    <cellStyle name="Hyperlink" xfId="5" builtinId="8"/>
    <cellStyle name="Normal" xfId="0" builtinId="0"/>
    <cellStyle name="Normal 2" xfId="1"/>
    <cellStyle name="Normal 2 2" xfId="3"/>
    <cellStyle name="Normal 3" xfId="2"/>
    <cellStyle name="Normal 4" xfId="4"/>
  </cellStyles>
  <dxfs count="11"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FF66"/>
      <color rgb="FFE8E325"/>
      <color rgb="FFEFEF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sharedStrings" Target="sharedStrings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theme" Target="theme/theme1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calcChain" Target="calcChain.xml" Id="rId14" /><Relationship Type="http://schemas.openxmlformats.org/officeDocument/2006/relationships/customXml" Target="/customXML/item2.xml" Id="Rf3c0b9d5c6f24245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24179</xdr:colOff>
      <xdr:row>0</xdr:row>
      <xdr:rowOff>24180</xdr:rowOff>
    </xdr:from>
    <xdr:ext cx="474052" cy="439576"/>
    <xdr:pic>
      <xdr:nvPicPr>
        <xdr:cNvPr id="5" name="Picture 4" descr="tauranga_city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79" y="24180"/>
          <a:ext cx="474052" cy="439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9525</xdr:rowOff>
    </xdr:from>
    <xdr:ext cx="523875" cy="485775"/>
    <xdr:pic>
      <xdr:nvPicPr>
        <xdr:cNvPr id="2" name="Picture 1" descr="tauranga_city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523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17319</xdr:colOff>
      <xdr:row>0</xdr:row>
      <xdr:rowOff>17319</xdr:rowOff>
    </xdr:from>
    <xdr:ext cx="474052" cy="439576"/>
    <xdr:pic>
      <xdr:nvPicPr>
        <xdr:cNvPr id="4" name="Picture 3" descr="tauranga_city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9" y="17319"/>
          <a:ext cx="474052" cy="439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</xdr:colOff>
      <xdr:row>0</xdr:row>
      <xdr:rowOff>20241</xdr:rowOff>
    </xdr:from>
    <xdr:to>
      <xdr:col>0</xdr:col>
      <xdr:colOff>541734</xdr:colOff>
      <xdr:row>0</xdr:row>
      <xdr:rowOff>527447</xdr:rowOff>
    </xdr:to>
    <xdr:pic>
      <xdr:nvPicPr>
        <xdr:cNvPr id="2" name="Picture 1" descr="tauranga_city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" y="20241"/>
          <a:ext cx="523875" cy="5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</xdr:col>
      <xdr:colOff>48683</xdr:colOff>
      <xdr:row>0</xdr:row>
      <xdr:rowOff>419100</xdr:rowOff>
    </xdr:to>
    <xdr:pic>
      <xdr:nvPicPr>
        <xdr:cNvPr id="2" name="Picture 1" descr="tauranga_city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47730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iplex.com.au/iplex.php?page=lib&amp;lib=25&amp;sec=165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zoomScaleNormal="100" zoomScaleSheetLayoutView="130" workbookViewId="0">
      <selection activeCell="D2" sqref="D2:F2"/>
    </sheetView>
  </sheetViews>
  <sheetFormatPr defaultRowHeight="12.75" x14ac:dyDescent="0.2"/>
  <cols>
    <col min="1" max="1" width="8" style="186" customWidth="1"/>
    <col min="2" max="2" width="13" style="186" customWidth="1"/>
    <col min="3" max="4" width="11.85546875" style="184" customWidth="1"/>
    <col min="5" max="6" width="12.140625" style="184" customWidth="1"/>
    <col min="7" max="7" width="13" style="184" customWidth="1"/>
    <col min="8" max="8" width="11.42578125" style="184" customWidth="1"/>
    <col min="9" max="9" width="12.5703125" style="185" customWidth="1"/>
    <col min="10" max="10" width="12.85546875" style="184" customWidth="1"/>
    <col min="11" max="11" width="9.140625" style="177"/>
    <col min="12" max="12" width="25.5703125" style="180" hidden="1" customWidth="1"/>
    <col min="13" max="13" width="13.85546875" style="177" hidden="1" customWidth="1"/>
    <col min="14" max="16384" width="9.140625" style="177"/>
  </cols>
  <sheetData>
    <row r="1" spans="1:13" ht="37.5" customHeight="1" thickBot="1" x14ac:dyDescent="0.25">
      <c r="A1" s="323" t="s">
        <v>93</v>
      </c>
      <c r="B1" s="324"/>
      <c r="C1" s="324"/>
      <c r="D1" s="324"/>
      <c r="E1" s="324"/>
      <c r="F1" s="324"/>
      <c r="G1" s="324"/>
      <c r="H1" s="324"/>
      <c r="I1" s="324"/>
      <c r="J1" s="325"/>
      <c r="L1" s="178"/>
    </row>
    <row r="2" spans="1:13" ht="25.5" customHeight="1" x14ac:dyDescent="0.2">
      <c r="A2" s="326" t="s">
        <v>177</v>
      </c>
      <c r="B2" s="327"/>
      <c r="C2" s="328"/>
      <c r="D2" s="329"/>
      <c r="E2" s="329"/>
      <c r="F2" s="329"/>
      <c r="G2" s="328" t="s">
        <v>181</v>
      </c>
      <c r="H2" s="328"/>
      <c r="I2" s="330"/>
      <c r="J2" s="331"/>
      <c r="L2" s="178"/>
    </row>
    <row r="3" spans="1:13" ht="25.5" customHeight="1" x14ac:dyDescent="0.2">
      <c r="A3" s="315" t="s">
        <v>94</v>
      </c>
      <c r="B3" s="316"/>
      <c r="C3" s="317"/>
      <c r="D3" s="332"/>
      <c r="E3" s="332"/>
      <c r="F3" s="332"/>
      <c r="G3" s="332"/>
      <c r="H3" s="332"/>
      <c r="I3" s="332"/>
      <c r="J3" s="333"/>
      <c r="L3" s="178"/>
    </row>
    <row r="4" spans="1:13" ht="25.5" customHeight="1" x14ac:dyDescent="0.2">
      <c r="A4" s="315" t="s">
        <v>178</v>
      </c>
      <c r="B4" s="316"/>
      <c r="C4" s="317"/>
      <c r="D4" s="318"/>
      <c r="E4" s="318"/>
      <c r="F4" s="318"/>
      <c r="G4" s="318"/>
      <c r="H4" s="318"/>
      <c r="I4" s="318"/>
      <c r="J4" s="319"/>
      <c r="L4" s="178"/>
    </row>
    <row r="5" spans="1:13" ht="25.5" customHeight="1" x14ac:dyDescent="0.2">
      <c r="A5" s="315" t="s">
        <v>210</v>
      </c>
      <c r="B5" s="316"/>
      <c r="C5" s="317"/>
      <c r="D5" s="318"/>
      <c r="E5" s="318"/>
      <c r="F5" s="318"/>
      <c r="G5" s="320" t="s">
        <v>182</v>
      </c>
      <c r="H5" s="316"/>
      <c r="I5" s="321"/>
      <c r="J5" s="322"/>
      <c r="L5" s="178"/>
    </row>
    <row r="6" spans="1:13" ht="25.5" customHeight="1" x14ac:dyDescent="0.2">
      <c r="A6" s="315" t="s">
        <v>179</v>
      </c>
      <c r="B6" s="316"/>
      <c r="C6" s="317"/>
      <c r="D6" s="332"/>
      <c r="E6" s="332"/>
      <c r="F6" s="332"/>
      <c r="G6" s="320" t="s">
        <v>183</v>
      </c>
      <c r="H6" s="316"/>
      <c r="I6" s="321"/>
      <c r="J6" s="322"/>
      <c r="L6" s="178"/>
    </row>
    <row r="7" spans="1:13" ht="25.5" customHeight="1" thickBot="1" x14ac:dyDescent="0.25">
      <c r="A7" s="344" t="s">
        <v>180</v>
      </c>
      <c r="B7" s="345"/>
      <c r="C7" s="346"/>
      <c r="D7" s="347"/>
      <c r="E7" s="347"/>
      <c r="F7" s="347"/>
      <c r="G7" s="348" t="s">
        <v>184</v>
      </c>
      <c r="H7" s="345"/>
      <c r="I7" s="349"/>
      <c r="J7" s="350"/>
      <c r="L7" s="178"/>
    </row>
    <row r="8" spans="1:13" ht="15" customHeight="1" x14ac:dyDescent="0.2">
      <c r="A8" s="334" t="s">
        <v>46</v>
      </c>
      <c r="B8" s="335"/>
      <c r="C8" s="335"/>
      <c r="D8" s="335"/>
      <c r="E8" s="335"/>
      <c r="F8" s="335"/>
      <c r="G8" s="335"/>
      <c r="H8" s="335"/>
      <c r="I8" s="335"/>
      <c r="J8" s="336"/>
    </row>
    <row r="9" spans="1:13" ht="54" customHeight="1" x14ac:dyDescent="0.2">
      <c r="A9" s="279" t="s">
        <v>38</v>
      </c>
      <c r="B9" s="280" t="s">
        <v>185</v>
      </c>
      <c r="C9" s="277" t="s">
        <v>0</v>
      </c>
      <c r="D9" s="277"/>
      <c r="E9" s="277" t="s">
        <v>173</v>
      </c>
      <c r="F9" s="277" t="s">
        <v>174</v>
      </c>
      <c r="G9" s="277" t="s">
        <v>150</v>
      </c>
      <c r="H9" s="277" t="s">
        <v>175</v>
      </c>
      <c r="I9" s="277"/>
      <c r="J9" s="278" t="s">
        <v>215</v>
      </c>
      <c r="L9" s="178"/>
    </row>
    <row r="10" spans="1:13" ht="15" customHeight="1" x14ac:dyDescent="0.2">
      <c r="A10" s="226">
        <v>1</v>
      </c>
      <c r="B10" s="85"/>
      <c r="C10" s="85"/>
      <c r="D10" s="353" t="s">
        <v>223</v>
      </c>
      <c r="E10" s="85"/>
      <c r="F10" s="85"/>
      <c r="G10" s="227" t="str">
        <f>IF(OR(B10="",C10="",F10=""),"",IF(ISERROR(VLOOKUP($L10,VlookupTablePVC!$E:$H,4,FALSE)),"No",VLOOKUP($L10,VlookupTablePVC!$E:$H,4,FALSE)))</f>
        <v/>
      </c>
      <c r="H10" s="351"/>
      <c r="I10" s="355" t="s">
        <v>95</v>
      </c>
      <c r="J10" s="337" t="str">
        <f>IF(OR(G10="No",G11="No",G12="No",G13="No",SUM(M10:M13)=0),"",IF(ISERROR(MIN($M$10:$M$13)*1.25*100),"",MIN($M$10:$M$13)*1.25*100))</f>
        <v/>
      </c>
      <c r="L10" s="178" t="str">
        <f>CONCATENATE(B10," / ",C10," / ",F10)</f>
        <v xml:space="preserve"> /  / </v>
      </c>
      <c r="M10" s="177" t="str">
        <f>IF(ISERROR((IF(ISERROR(RIGHT(C10,LEN(C10)-2)),"",RIGHT(C10,LEN(C10)-2)))*1),"",((IF(ISERROR(RIGHT(C10,LEN(C10)-2)),"",RIGHT(C10,LEN(C10)-2)))*1))</f>
        <v/>
      </c>
    </row>
    <row r="11" spans="1:13" ht="15" customHeight="1" x14ac:dyDescent="0.2">
      <c r="A11" s="226">
        <v>2</v>
      </c>
      <c r="B11" s="85"/>
      <c r="C11" s="85"/>
      <c r="D11" s="353"/>
      <c r="E11" s="85"/>
      <c r="F11" s="85"/>
      <c r="G11" s="227" t="str">
        <f>IF(OR(B11="",C11="",F11=""),"",IF(ISERROR(VLOOKUP($L11,VlookupTablePVC!$E:$H,4,FALSE)),"No",VLOOKUP($L11,VlookupTablePVC!$E:$H,4,FALSE)))</f>
        <v/>
      </c>
      <c r="H11" s="351"/>
      <c r="I11" s="355"/>
      <c r="J11" s="337"/>
      <c r="L11" s="178" t="str">
        <f>CONCATENATE(B11," / ",C11," / ",F11)</f>
        <v xml:space="preserve"> /  / </v>
      </c>
      <c r="M11" s="177" t="str">
        <f>IF(ISERROR((IF(ISERROR(RIGHT(C11,LEN(C11)-2)),"",RIGHT(C11,LEN(C11)-2)))*1),"",((IF(ISERROR(RIGHT(C11,LEN(C11)-2)),"",RIGHT(C11,LEN(C11)-2)))*1))</f>
        <v/>
      </c>
    </row>
    <row r="12" spans="1:13" ht="15" customHeight="1" x14ac:dyDescent="0.2">
      <c r="A12" s="226">
        <v>3</v>
      </c>
      <c r="B12" s="85"/>
      <c r="C12" s="85"/>
      <c r="D12" s="353"/>
      <c r="E12" s="85"/>
      <c r="F12" s="85"/>
      <c r="G12" s="227" t="str">
        <f>IF(OR(B12="",C12="",F12=""),"",IF(ISERROR(VLOOKUP($L12,VlookupTablePVC!$E:$H,4,FALSE)),"No",VLOOKUP($L12,VlookupTablePVC!$E:$H,4,FALSE)))</f>
        <v/>
      </c>
      <c r="H12" s="351"/>
      <c r="I12" s="355"/>
      <c r="J12" s="337"/>
      <c r="L12" s="178" t="str">
        <f>CONCATENATE(B12," / ",C12," / ",F12)</f>
        <v xml:space="preserve"> /  / </v>
      </c>
      <c r="M12" s="177" t="str">
        <f>IF(ISERROR((IF(ISERROR(RIGHT(C12,LEN(C12)-2)),"",RIGHT(C12,LEN(C12)-2)))*1),"",((IF(ISERROR(RIGHT(C12,LEN(C12)-2)),"",RIGHT(C12,LEN(C12)-2)))*1))</f>
        <v/>
      </c>
    </row>
    <row r="13" spans="1:13" ht="15" customHeight="1" thickBot="1" x14ac:dyDescent="0.25">
      <c r="A13" s="228">
        <v>4</v>
      </c>
      <c r="B13" s="92"/>
      <c r="C13" s="92"/>
      <c r="D13" s="354"/>
      <c r="E13" s="92"/>
      <c r="F13" s="92"/>
      <c r="G13" s="229" t="str">
        <f>IF(OR(B13="",C13="",F13=""),"",IF(ISERROR(VLOOKUP($L13,VlookupTablePVC!$E:$H,4,FALSE)),"No",VLOOKUP($L13,VlookupTablePVC!$E:$H,4,FALSE)))</f>
        <v/>
      </c>
      <c r="H13" s="352"/>
      <c r="I13" s="356"/>
      <c r="J13" s="338"/>
      <c r="L13" s="178" t="str">
        <f>CONCATENATE(B13," / ",C13," / ",F13)</f>
        <v xml:space="preserve"> /  / </v>
      </c>
      <c r="M13" s="177" t="str">
        <f>IF(ISERROR((IF(ISERROR(RIGHT(C13,LEN(C13)-2)),"",RIGHT(C13,LEN(C13)-2)))*1),"",((IF(ISERROR(RIGHT(C13,LEN(C13)-2)),"",RIGHT(C13,LEN(C13)-2)))*1))</f>
        <v/>
      </c>
    </row>
    <row r="14" spans="1:13" ht="22.5" customHeight="1" x14ac:dyDescent="0.2">
      <c r="A14" s="230" t="s">
        <v>47</v>
      </c>
      <c r="B14" s="231"/>
      <c r="C14" s="231"/>
      <c r="D14" s="231"/>
      <c r="E14" s="339" t="s">
        <v>158</v>
      </c>
      <c r="F14" s="340"/>
      <c r="G14" s="341" t="s">
        <v>48</v>
      </c>
      <c r="H14" s="342"/>
      <c r="I14" s="342"/>
      <c r="J14" s="343"/>
      <c r="L14" s="179"/>
    </row>
    <row r="15" spans="1:13" ht="27" customHeight="1" x14ac:dyDescent="0.2">
      <c r="A15" s="364" t="s">
        <v>110</v>
      </c>
      <c r="B15" s="365"/>
      <c r="C15" s="365"/>
      <c r="D15" s="316"/>
      <c r="E15" s="366"/>
      <c r="F15" s="366"/>
      <c r="G15" s="367"/>
      <c r="H15" s="367"/>
      <c r="I15" s="367"/>
      <c r="J15" s="368"/>
      <c r="L15" s="181"/>
    </row>
    <row r="16" spans="1:13" ht="27" customHeight="1" thickBot="1" x14ac:dyDescent="0.25">
      <c r="A16" s="369" t="s">
        <v>200</v>
      </c>
      <c r="B16" s="370"/>
      <c r="C16" s="370"/>
      <c r="D16" s="345"/>
      <c r="E16" s="371"/>
      <c r="F16" s="371"/>
      <c r="G16" s="372"/>
      <c r="H16" s="372"/>
      <c r="I16" s="372"/>
      <c r="J16" s="373"/>
      <c r="L16" s="181"/>
    </row>
    <row r="17" spans="1:12" ht="15" customHeight="1" x14ac:dyDescent="0.2">
      <c r="A17" s="357" t="s">
        <v>96</v>
      </c>
      <c r="B17" s="358"/>
      <c r="C17" s="358"/>
      <c r="D17" s="358"/>
      <c r="E17" s="358"/>
      <c r="F17" s="358"/>
      <c r="G17" s="358"/>
      <c r="H17" s="358"/>
      <c r="I17" s="358"/>
      <c r="J17" s="359"/>
      <c r="L17" s="179"/>
    </row>
    <row r="18" spans="1:12" ht="15" customHeight="1" x14ac:dyDescent="0.2">
      <c r="A18" s="360"/>
      <c r="B18" s="361"/>
      <c r="C18" s="362" t="s">
        <v>97</v>
      </c>
      <c r="D18" s="362"/>
      <c r="E18" s="362" t="s">
        <v>98</v>
      </c>
      <c r="F18" s="362"/>
      <c r="G18" s="362" t="s">
        <v>99</v>
      </c>
      <c r="H18" s="362"/>
      <c r="I18" s="362"/>
      <c r="J18" s="363"/>
      <c r="L18" s="179"/>
    </row>
    <row r="19" spans="1:12" ht="15" customHeight="1" x14ac:dyDescent="0.2">
      <c r="A19" s="374" t="s">
        <v>100</v>
      </c>
      <c r="B19" s="362"/>
      <c r="C19" s="375"/>
      <c r="D19" s="375"/>
      <c r="E19" s="376"/>
      <c r="F19" s="376"/>
      <c r="G19" s="377"/>
      <c r="H19" s="378"/>
      <c r="I19" s="378"/>
      <c r="J19" s="379"/>
      <c r="L19" s="179"/>
    </row>
    <row r="20" spans="1:12" ht="15" customHeight="1" x14ac:dyDescent="0.2">
      <c r="A20" s="380" t="s">
        <v>172</v>
      </c>
      <c r="B20" s="381"/>
      <c r="C20" s="384"/>
      <c r="D20" s="384"/>
      <c r="E20" s="384"/>
      <c r="F20" s="384"/>
      <c r="G20" s="384"/>
      <c r="H20" s="384"/>
      <c r="I20" s="385" t="s">
        <v>101</v>
      </c>
      <c r="J20" s="386"/>
      <c r="L20" s="179"/>
    </row>
    <row r="21" spans="1:12" ht="15" customHeight="1" x14ac:dyDescent="0.2">
      <c r="A21" s="382"/>
      <c r="B21" s="383"/>
      <c r="C21" s="384"/>
      <c r="D21" s="384"/>
      <c r="E21" s="384"/>
      <c r="F21" s="384"/>
      <c r="G21" s="384"/>
      <c r="H21" s="384"/>
      <c r="I21" s="387"/>
      <c r="J21" s="388"/>
      <c r="L21" s="179"/>
    </row>
    <row r="22" spans="1:12" ht="15" customHeight="1" x14ac:dyDescent="0.2">
      <c r="A22" s="382"/>
      <c r="B22" s="383"/>
      <c r="C22" s="384"/>
      <c r="D22" s="384"/>
      <c r="E22" s="384"/>
      <c r="F22" s="384"/>
      <c r="G22" s="384"/>
      <c r="H22" s="384"/>
      <c r="I22" s="387"/>
      <c r="J22" s="388"/>
      <c r="L22" s="179"/>
    </row>
    <row r="23" spans="1:12" ht="15" customHeight="1" x14ac:dyDescent="0.2">
      <c r="A23" s="382"/>
      <c r="B23" s="383"/>
      <c r="C23" s="384"/>
      <c r="D23" s="384"/>
      <c r="E23" s="384"/>
      <c r="F23" s="384"/>
      <c r="G23" s="384"/>
      <c r="H23" s="384"/>
      <c r="I23" s="387"/>
      <c r="J23" s="388"/>
      <c r="L23" s="179"/>
    </row>
    <row r="24" spans="1:12" ht="15" customHeight="1" x14ac:dyDescent="0.2">
      <c r="A24" s="382"/>
      <c r="B24" s="383"/>
      <c r="C24" s="384"/>
      <c r="D24" s="384"/>
      <c r="E24" s="384"/>
      <c r="F24" s="384"/>
      <c r="G24" s="384"/>
      <c r="H24" s="384"/>
      <c r="I24" s="387"/>
      <c r="J24" s="388"/>
      <c r="L24" s="179"/>
    </row>
    <row r="25" spans="1:12" ht="15" customHeight="1" x14ac:dyDescent="0.2">
      <c r="A25" s="382"/>
      <c r="B25" s="383"/>
      <c r="C25" s="384"/>
      <c r="D25" s="384"/>
      <c r="E25" s="384"/>
      <c r="F25" s="384"/>
      <c r="G25" s="384"/>
      <c r="H25" s="384"/>
      <c r="I25" s="387"/>
      <c r="J25" s="388"/>
      <c r="L25" s="179"/>
    </row>
    <row r="26" spans="1:12" ht="15" customHeight="1" x14ac:dyDescent="0.2">
      <c r="A26" s="382"/>
      <c r="B26" s="383"/>
      <c r="C26" s="384"/>
      <c r="D26" s="384"/>
      <c r="E26" s="384"/>
      <c r="F26" s="384"/>
      <c r="G26" s="384"/>
      <c r="H26" s="384"/>
      <c r="I26" s="387"/>
      <c r="J26" s="388"/>
      <c r="L26" s="179"/>
    </row>
    <row r="27" spans="1:12" ht="15" customHeight="1" x14ac:dyDescent="0.2">
      <c r="A27" s="382"/>
      <c r="B27" s="383"/>
      <c r="C27" s="384"/>
      <c r="D27" s="384"/>
      <c r="E27" s="384"/>
      <c r="F27" s="384"/>
      <c r="G27" s="384"/>
      <c r="H27" s="384"/>
      <c r="I27" s="387"/>
      <c r="J27" s="388"/>
      <c r="L27" s="179"/>
    </row>
    <row r="28" spans="1:12" ht="15" customHeight="1" x14ac:dyDescent="0.2">
      <c r="A28" s="382"/>
      <c r="B28" s="383"/>
      <c r="C28" s="384"/>
      <c r="D28" s="384"/>
      <c r="E28" s="384"/>
      <c r="F28" s="384"/>
      <c r="G28" s="384"/>
      <c r="H28" s="384"/>
      <c r="I28" s="387"/>
      <c r="J28" s="388"/>
      <c r="L28" s="179"/>
    </row>
    <row r="29" spans="1:12" ht="15" customHeight="1" x14ac:dyDescent="0.2">
      <c r="A29" s="382"/>
      <c r="B29" s="383"/>
      <c r="C29" s="384"/>
      <c r="D29" s="384"/>
      <c r="E29" s="384"/>
      <c r="F29" s="384"/>
      <c r="G29" s="384"/>
      <c r="H29" s="384"/>
      <c r="I29" s="389"/>
      <c r="J29" s="390"/>
      <c r="L29" s="179"/>
    </row>
    <row r="30" spans="1:12" ht="25.5" customHeight="1" x14ac:dyDescent="0.2">
      <c r="A30" s="405"/>
      <c r="B30" s="406"/>
      <c r="C30" s="362" t="s">
        <v>159</v>
      </c>
      <c r="D30" s="362"/>
      <c r="E30" s="395" t="s">
        <v>102</v>
      </c>
      <c r="F30" s="395"/>
      <c r="G30" s="395" t="s">
        <v>103</v>
      </c>
      <c r="H30" s="395"/>
      <c r="I30" s="395" t="s">
        <v>104</v>
      </c>
      <c r="J30" s="396"/>
      <c r="L30" s="178"/>
    </row>
    <row r="31" spans="1:12" ht="15" customHeight="1" thickBot="1" x14ac:dyDescent="0.25">
      <c r="A31" s="407"/>
      <c r="B31" s="408"/>
      <c r="C31" s="409"/>
      <c r="D31" s="409"/>
      <c r="E31" s="397" t="str">
        <f>IFERROR(I31/4,"")</f>
        <v/>
      </c>
      <c r="F31" s="397"/>
      <c r="G31" s="397" t="str">
        <f>IFERROR(I31/2,"")</f>
        <v/>
      </c>
      <c r="H31" s="397"/>
      <c r="I31" s="397" t="str">
        <f>IF(OR(G10="No",G11="No",G12="No",G13="No",SUM(M10:M13)=0),"",((0.14*E10*F10)+(0.14*E11*F11)+(0.14*E12*F12)+(0.14*E13*F13))*AVERAGE(H10:H13))</f>
        <v/>
      </c>
      <c r="J31" s="398"/>
      <c r="L31" s="178"/>
    </row>
    <row r="32" spans="1:12" ht="15" customHeight="1" x14ac:dyDescent="0.2">
      <c r="A32" s="357" t="s">
        <v>105</v>
      </c>
      <c r="B32" s="358"/>
      <c r="C32" s="358"/>
      <c r="D32" s="358"/>
      <c r="E32" s="358"/>
      <c r="F32" s="358"/>
      <c r="G32" s="358"/>
      <c r="H32" s="358"/>
      <c r="I32" s="358"/>
      <c r="J32" s="359"/>
      <c r="L32" s="178"/>
    </row>
    <row r="33" spans="1:14" ht="15" customHeight="1" thickBot="1" x14ac:dyDescent="0.25">
      <c r="A33" s="399" t="s">
        <v>220</v>
      </c>
      <c r="B33" s="400"/>
      <c r="C33" s="400"/>
      <c r="D33" s="400"/>
      <c r="E33" s="401" t="str">
        <f>IFERROR(((0.14*E10*F10)+(0.14*E11*F11)+(0.14*E12*F12)+(0.14*E13*F13))*AVERAGE(H10:H13),"")</f>
        <v/>
      </c>
      <c r="F33" s="401"/>
      <c r="G33" s="402" t="s">
        <v>106</v>
      </c>
      <c r="H33" s="403"/>
      <c r="I33" s="403"/>
      <c r="J33" s="404"/>
      <c r="L33" s="179"/>
    </row>
    <row r="34" spans="1:14" ht="15" customHeight="1" x14ac:dyDescent="0.2">
      <c r="A34" s="391" t="s">
        <v>52</v>
      </c>
      <c r="B34" s="392"/>
      <c r="C34" s="392"/>
      <c r="D34" s="392"/>
      <c r="E34" s="392"/>
      <c r="F34" s="392"/>
      <c r="G34" s="392"/>
      <c r="H34" s="392"/>
      <c r="I34" s="392"/>
      <c r="J34" s="393"/>
    </row>
    <row r="35" spans="1:14" ht="48" customHeight="1" x14ac:dyDescent="0.2">
      <c r="A35" s="410" t="s">
        <v>162</v>
      </c>
      <c r="B35" s="411"/>
      <c r="C35" s="412"/>
      <c r="D35" s="251"/>
      <c r="E35" s="394" t="s">
        <v>163</v>
      </c>
      <c r="F35" s="394"/>
      <c r="G35" s="394"/>
      <c r="H35" s="394"/>
      <c r="I35" s="395" t="s">
        <v>54</v>
      </c>
      <c r="J35" s="396"/>
    </row>
    <row r="36" spans="1:14" ht="26.25" customHeight="1" x14ac:dyDescent="0.2">
      <c r="A36" s="410" t="s">
        <v>201</v>
      </c>
      <c r="B36" s="411"/>
      <c r="C36" s="412"/>
      <c r="D36" s="251"/>
      <c r="E36" s="394" t="s">
        <v>164</v>
      </c>
      <c r="F36" s="394"/>
      <c r="G36" s="394"/>
      <c r="H36" s="394"/>
      <c r="I36" s="395" t="s">
        <v>55</v>
      </c>
      <c r="J36" s="396"/>
    </row>
    <row r="37" spans="1:14" ht="23.25" customHeight="1" x14ac:dyDescent="0.2">
      <c r="A37" s="410" t="s">
        <v>198</v>
      </c>
      <c r="B37" s="411"/>
      <c r="C37" s="412"/>
      <c r="D37" s="251"/>
      <c r="E37" s="394" t="s">
        <v>192</v>
      </c>
      <c r="F37" s="394"/>
      <c r="G37" s="394"/>
      <c r="H37" s="394"/>
      <c r="I37" s="395" t="s">
        <v>56</v>
      </c>
      <c r="J37" s="396"/>
    </row>
    <row r="38" spans="1:14" ht="15" customHeight="1" thickBot="1" x14ac:dyDescent="0.25">
      <c r="A38" s="422"/>
      <c r="B38" s="423"/>
      <c r="C38" s="423"/>
      <c r="D38" s="424"/>
      <c r="E38" s="409" t="s">
        <v>57</v>
      </c>
      <c r="F38" s="409"/>
      <c r="G38" s="409"/>
      <c r="H38" s="409"/>
      <c r="I38" s="420" t="str">
        <f>IF(SUM(D35:D37)=0,"",IF(AND(D35="Yes",D36="Yes",D37="Yes"),"PASS","FAIL"))</f>
        <v/>
      </c>
      <c r="J38" s="421"/>
      <c r="L38" s="182"/>
    </row>
    <row r="39" spans="1:14" ht="15" customHeight="1" x14ac:dyDescent="0.2">
      <c r="A39" s="414" t="s">
        <v>58</v>
      </c>
      <c r="B39" s="415"/>
      <c r="C39" s="415"/>
      <c r="D39" s="415"/>
      <c r="E39" s="415"/>
      <c r="F39" s="415"/>
      <c r="G39" s="415"/>
      <c r="H39" s="415"/>
      <c r="I39" s="415"/>
      <c r="J39" s="416"/>
      <c r="L39" s="182"/>
    </row>
    <row r="40" spans="1:14" ht="25.5" customHeight="1" x14ac:dyDescent="0.2">
      <c r="A40" s="232" t="s">
        <v>59</v>
      </c>
      <c r="B40" s="233"/>
      <c r="C40" s="233"/>
      <c r="D40" s="233"/>
      <c r="E40" s="233"/>
      <c r="F40" s="234"/>
      <c r="G40" s="234"/>
      <c r="H40" s="234"/>
      <c r="I40" s="234"/>
      <c r="J40" s="293"/>
      <c r="L40" s="182"/>
    </row>
    <row r="41" spans="1:14" ht="25.5" customHeight="1" x14ac:dyDescent="0.2">
      <c r="A41" s="236" t="s">
        <v>153</v>
      </c>
      <c r="B41" s="237"/>
      <c r="C41" s="237"/>
      <c r="D41" s="238" t="s">
        <v>61</v>
      </c>
      <c r="E41" s="237"/>
      <c r="F41" s="237"/>
      <c r="G41" s="237" t="s">
        <v>60</v>
      </c>
      <c r="H41" s="239"/>
      <c r="I41" s="238" t="s">
        <v>62</v>
      </c>
      <c r="J41" s="240"/>
      <c r="L41" s="179"/>
      <c r="N41" s="88"/>
    </row>
    <row r="42" spans="1:14" ht="25.5" customHeight="1" x14ac:dyDescent="0.2">
      <c r="A42" s="232" t="s">
        <v>63</v>
      </c>
      <c r="B42" s="233"/>
      <c r="C42" s="233"/>
      <c r="D42" s="233"/>
      <c r="E42" s="233"/>
      <c r="F42" s="241"/>
      <c r="G42" s="241"/>
      <c r="H42" s="241"/>
      <c r="I42" s="242"/>
      <c r="J42" s="235"/>
      <c r="L42" s="182"/>
    </row>
    <row r="43" spans="1:14" ht="25.5" customHeight="1" thickBot="1" x14ac:dyDescent="0.25">
      <c r="A43" s="243" t="s">
        <v>153</v>
      </c>
      <c r="B43" s="244"/>
      <c r="C43" s="245"/>
      <c r="D43" s="246" t="s">
        <v>64</v>
      </c>
      <c r="E43" s="247"/>
      <c r="F43" s="248"/>
      <c r="G43" s="248"/>
      <c r="H43" s="248"/>
      <c r="I43" s="249"/>
      <c r="J43" s="250"/>
      <c r="L43" s="182"/>
    </row>
    <row r="44" spans="1:14" ht="15" customHeight="1" x14ac:dyDescent="0.2">
      <c r="A44" s="414" t="s">
        <v>152</v>
      </c>
      <c r="B44" s="415"/>
      <c r="C44" s="415"/>
      <c r="D44" s="415"/>
      <c r="E44" s="415"/>
      <c r="F44" s="415"/>
      <c r="G44" s="415"/>
      <c r="H44" s="415"/>
      <c r="I44" s="415"/>
      <c r="J44" s="416"/>
      <c r="L44" s="182"/>
    </row>
    <row r="45" spans="1:14" ht="75.75" customHeight="1" thickBot="1" x14ac:dyDescent="0.25">
      <c r="A45" s="417" t="s">
        <v>232</v>
      </c>
      <c r="B45" s="418"/>
      <c r="C45" s="418"/>
      <c r="D45" s="418"/>
      <c r="E45" s="418"/>
      <c r="F45" s="418"/>
      <c r="G45" s="418"/>
      <c r="H45" s="418"/>
      <c r="I45" s="418"/>
      <c r="J45" s="419"/>
    </row>
    <row r="46" spans="1:14" x14ac:dyDescent="0.2">
      <c r="A46" s="413"/>
      <c r="B46" s="413"/>
      <c r="C46" s="413"/>
      <c r="D46" s="413"/>
      <c r="E46" s="183"/>
    </row>
  </sheetData>
  <sheetProtection sheet="1" objects="1" scenarios="1"/>
  <mergeCells count="104">
    <mergeCell ref="E36:H36"/>
    <mergeCell ref="I36:J36"/>
    <mergeCell ref="E37:H37"/>
    <mergeCell ref="I37:J37"/>
    <mergeCell ref="A46:D46"/>
    <mergeCell ref="A44:J44"/>
    <mergeCell ref="A45:J45"/>
    <mergeCell ref="E38:H38"/>
    <mergeCell ref="I38:J38"/>
    <mergeCell ref="A39:J39"/>
    <mergeCell ref="A38:D38"/>
    <mergeCell ref="A36:C36"/>
    <mergeCell ref="A37:C37"/>
    <mergeCell ref="A34:J34"/>
    <mergeCell ref="E35:H35"/>
    <mergeCell ref="I35:J35"/>
    <mergeCell ref="G31:H31"/>
    <mergeCell ref="I31:J31"/>
    <mergeCell ref="A32:J32"/>
    <mergeCell ref="A33:D33"/>
    <mergeCell ref="E33:F33"/>
    <mergeCell ref="G33:J33"/>
    <mergeCell ref="A30:B31"/>
    <mergeCell ref="C30:D31"/>
    <mergeCell ref="E30:F30"/>
    <mergeCell ref="G30:H30"/>
    <mergeCell ref="I30:J30"/>
    <mergeCell ref="E31:F31"/>
    <mergeCell ref="A35:C35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A19:B19"/>
    <mergeCell ref="C19:D19"/>
    <mergeCell ref="E19:F19"/>
    <mergeCell ref="G19:J19"/>
    <mergeCell ref="A20:B29"/>
    <mergeCell ref="C20:D20"/>
    <mergeCell ref="E20:F20"/>
    <mergeCell ref="G20:H20"/>
    <mergeCell ref="C21:D21"/>
    <mergeCell ref="C23:D23"/>
    <mergeCell ref="E23:F23"/>
    <mergeCell ref="G23:H23"/>
    <mergeCell ref="C24:D24"/>
    <mergeCell ref="E24:F24"/>
    <mergeCell ref="G24:H24"/>
    <mergeCell ref="E21:F21"/>
    <mergeCell ref="G21:H21"/>
    <mergeCell ref="C22:D22"/>
    <mergeCell ref="E22:F22"/>
    <mergeCell ref="G22:H22"/>
    <mergeCell ref="C29:D29"/>
    <mergeCell ref="E29:F29"/>
    <mergeCell ref="G29:H29"/>
    <mergeCell ref="I20:J29"/>
    <mergeCell ref="A17:J17"/>
    <mergeCell ref="A18:B18"/>
    <mergeCell ref="C18:D18"/>
    <mergeCell ref="E18:F18"/>
    <mergeCell ref="G18:J18"/>
    <mergeCell ref="A15:D15"/>
    <mergeCell ref="E15:F15"/>
    <mergeCell ref="G15:J15"/>
    <mergeCell ref="A16:D16"/>
    <mergeCell ref="E16:F16"/>
    <mergeCell ref="G16:J16"/>
    <mergeCell ref="A8:J8"/>
    <mergeCell ref="J10:J13"/>
    <mergeCell ref="E14:F14"/>
    <mergeCell ref="G14:J14"/>
    <mergeCell ref="A6:C6"/>
    <mergeCell ref="D6:F6"/>
    <mergeCell ref="G6:H6"/>
    <mergeCell ref="I6:J6"/>
    <mergeCell ref="A7:C7"/>
    <mergeCell ref="D7:F7"/>
    <mergeCell ref="G7:H7"/>
    <mergeCell ref="I7:J7"/>
    <mergeCell ref="H10:H13"/>
    <mergeCell ref="D10:D13"/>
    <mergeCell ref="I10:I13"/>
    <mergeCell ref="A4:C4"/>
    <mergeCell ref="D4:J4"/>
    <mergeCell ref="A5:C5"/>
    <mergeCell ref="D5:F5"/>
    <mergeCell ref="G5:H5"/>
    <mergeCell ref="I5:J5"/>
    <mergeCell ref="A1:J1"/>
    <mergeCell ref="A2:C2"/>
    <mergeCell ref="D2:F2"/>
    <mergeCell ref="G2:H2"/>
    <mergeCell ref="I2:J2"/>
    <mergeCell ref="A3:C3"/>
    <mergeCell ref="D3:J3"/>
  </mergeCells>
  <conditionalFormatting sqref="G10:G13">
    <cfRule type="cellIs" dxfId="10" priority="1" operator="equal">
      <formula>"yes"</formula>
    </cfRule>
    <cfRule type="cellIs" dxfId="9" priority="2" operator="equal">
      <formula>"No"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&amp;R&amp;F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VlookupTablePVC!$J$2:$J$4</xm:f>
          </x14:formula1>
          <xm:sqref>E15:F16</xm:sqref>
        </x14:dataValidation>
        <x14:dataValidation type="list" allowBlank="1" showInputMessage="1" showErrorMessage="1">
          <x14:formula1>
            <xm:f>VlookupTablePVC!$K$2:$K$4</xm:f>
          </x14:formula1>
          <xm:sqref>D35:D37</xm:sqref>
        </x14:dataValidation>
        <x14:dataValidation type="list" allowBlank="1" showInputMessage="1" showErrorMessage="1">
          <x14:formula1>
            <xm:f>VlookupTablePVC!$L$2:$L$4</xm:f>
          </x14:formula1>
          <xm:sqref>B10:B13</xm:sqref>
        </x14:dataValidation>
        <x14:dataValidation type="list" allowBlank="1" showInputMessage="1" showErrorMessage="1">
          <x14:formula1>
            <xm:f>VlookupTablePVC!$M$2:$M$8</xm:f>
          </x14:formula1>
          <xm:sqref>C10:C13</xm:sqref>
        </x14:dataValidation>
        <x14:dataValidation type="list" allowBlank="1" showInputMessage="1" showErrorMessage="1">
          <x14:formula1>
            <xm:f>VlookupTablePVC!$N$2:$N$8</xm:f>
          </x14:formula1>
          <xm:sqref>F10:F13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G5" sqref="G5"/>
    </sheetView>
  </sheetViews>
  <sheetFormatPr defaultRowHeight="12.75" x14ac:dyDescent="0.2"/>
  <cols>
    <col min="1" max="1" width="7.28515625" style="76" bestFit="1" customWidth="1"/>
    <col min="2" max="2" width="5.85546875" style="76" bestFit="1" customWidth="1"/>
    <col min="3" max="3" width="9.28515625" style="76" customWidth="1"/>
    <col min="4" max="4" width="10.140625" style="76" customWidth="1"/>
    <col min="5" max="5" width="22.85546875" style="76" customWidth="1"/>
    <col min="6" max="6" width="8.85546875" style="76" customWidth="1"/>
    <col min="7" max="8" width="7.28515625" style="76" customWidth="1"/>
    <col min="9" max="10" width="9.140625" style="76"/>
    <col min="11" max="11" width="14.42578125" style="76" customWidth="1"/>
    <col min="12" max="15" width="9.140625" style="76"/>
    <col min="16" max="16" width="8.42578125" style="78" bestFit="1" customWidth="1"/>
    <col min="17" max="17" width="9.140625" style="76"/>
  </cols>
  <sheetData>
    <row r="1" spans="1:16" ht="33.75" x14ac:dyDescent="0.2">
      <c r="A1" s="13" t="s">
        <v>35</v>
      </c>
      <c r="B1" s="13" t="s">
        <v>34</v>
      </c>
      <c r="C1" s="13" t="s">
        <v>145</v>
      </c>
      <c r="D1" s="13" t="s">
        <v>21</v>
      </c>
      <c r="E1" s="13" t="s">
        <v>36</v>
      </c>
      <c r="F1" s="13" t="s">
        <v>24</v>
      </c>
      <c r="G1" s="13" t="s">
        <v>86</v>
      </c>
      <c r="H1" s="13" t="s">
        <v>149</v>
      </c>
      <c r="K1" s="13" t="s">
        <v>82</v>
      </c>
      <c r="L1" s="175" t="s">
        <v>35</v>
      </c>
      <c r="M1" s="175" t="s">
        <v>34</v>
      </c>
      <c r="N1" s="175" t="s">
        <v>21</v>
      </c>
      <c r="O1" s="175" t="s">
        <v>85</v>
      </c>
      <c r="P1" s="175" t="s">
        <v>87</v>
      </c>
    </row>
    <row r="2" spans="1:16" x14ac:dyDescent="0.2">
      <c r="A2" s="14" t="s">
        <v>138</v>
      </c>
      <c r="B2" s="14" t="s">
        <v>17</v>
      </c>
      <c r="C2" s="14">
        <v>100</v>
      </c>
      <c r="D2" s="14">
        <f t="shared" ref="D2:D37" si="0">C2/1000</f>
        <v>0.1</v>
      </c>
      <c r="E2" s="14" t="str">
        <f t="shared" ref="E2:E37" si="1">CONCATENATE(A2," / ",B2," / ",D2)</f>
        <v>UPVC / PN8 / 0.1</v>
      </c>
      <c r="F2" s="14">
        <v>4.8</v>
      </c>
      <c r="G2" s="14">
        <v>104.6</v>
      </c>
      <c r="H2" s="176" t="s">
        <v>143</v>
      </c>
      <c r="J2" s="19"/>
      <c r="K2" s="19"/>
      <c r="L2" s="19"/>
      <c r="M2" s="19"/>
      <c r="N2" s="19"/>
      <c r="O2" s="19"/>
      <c r="P2" s="74"/>
    </row>
    <row r="3" spans="1:16" x14ac:dyDescent="0.2">
      <c r="A3" s="14" t="s">
        <v>138</v>
      </c>
      <c r="B3" s="14" t="s">
        <v>17</v>
      </c>
      <c r="C3" s="14">
        <v>150</v>
      </c>
      <c r="D3" s="14">
        <f t="shared" si="0"/>
        <v>0.15</v>
      </c>
      <c r="E3" s="14" t="str">
        <f t="shared" si="1"/>
        <v>UPVC / PN8 / 0.15</v>
      </c>
      <c r="F3" s="14">
        <v>6.7</v>
      </c>
      <c r="G3" s="14">
        <v>146.9</v>
      </c>
      <c r="H3" s="176" t="s">
        <v>143</v>
      </c>
      <c r="J3" s="175" t="s">
        <v>143</v>
      </c>
      <c r="K3" s="175" t="s">
        <v>143</v>
      </c>
      <c r="L3" s="175" t="s">
        <v>139</v>
      </c>
      <c r="M3" s="175" t="s">
        <v>17</v>
      </c>
      <c r="N3" s="80">
        <v>0.1</v>
      </c>
      <c r="O3" s="80">
        <v>1.83E-2</v>
      </c>
      <c r="P3" s="83">
        <v>6</v>
      </c>
    </row>
    <row r="4" spans="1:16" x14ac:dyDescent="0.2">
      <c r="A4" s="14" t="s">
        <v>138</v>
      </c>
      <c r="B4" s="14" t="s">
        <v>17</v>
      </c>
      <c r="C4" s="14">
        <v>200</v>
      </c>
      <c r="D4" s="14">
        <f t="shared" si="0"/>
        <v>0.2</v>
      </c>
      <c r="E4" s="14" t="str">
        <f t="shared" si="1"/>
        <v>UPVC / PN8 / 0.2</v>
      </c>
      <c r="F4" s="14">
        <v>8.4</v>
      </c>
      <c r="G4" s="14">
        <v>208.5</v>
      </c>
      <c r="H4" s="176" t="s">
        <v>143</v>
      </c>
      <c r="J4" s="175" t="s">
        <v>88</v>
      </c>
      <c r="K4" s="175" t="s">
        <v>146</v>
      </c>
      <c r="L4" s="175" t="s">
        <v>138</v>
      </c>
      <c r="M4" s="175" t="s">
        <v>142</v>
      </c>
      <c r="N4" s="80">
        <v>0.15</v>
      </c>
      <c r="O4" s="80">
        <v>2.3699999999999999E-2</v>
      </c>
      <c r="P4" s="83">
        <v>8</v>
      </c>
    </row>
    <row r="5" spans="1:16" x14ac:dyDescent="0.2">
      <c r="A5" s="14" t="s">
        <v>138</v>
      </c>
      <c r="B5" s="14" t="s">
        <v>17</v>
      </c>
      <c r="C5" s="14">
        <v>250</v>
      </c>
      <c r="D5" s="14">
        <f t="shared" si="0"/>
        <v>0.25</v>
      </c>
      <c r="E5" s="14" t="str">
        <f t="shared" si="1"/>
        <v>UPVC / PN8 / 0.25</v>
      </c>
      <c r="F5" s="14">
        <v>10.5</v>
      </c>
      <c r="G5" s="14">
        <v>259.39999999999998</v>
      </c>
      <c r="H5" s="176" t="s">
        <v>143</v>
      </c>
      <c r="M5" s="175" t="s">
        <v>141</v>
      </c>
      <c r="N5" s="80">
        <v>0.2</v>
      </c>
      <c r="O5" s="80">
        <v>0.1017</v>
      </c>
      <c r="P5" s="83">
        <v>9</v>
      </c>
    </row>
    <row r="6" spans="1:16" x14ac:dyDescent="0.2">
      <c r="A6" s="14" t="s">
        <v>138</v>
      </c>
      <c r="B6" s="14" t="s">
        <v>17</v>
      </c>
      <c r="C6" s="14">
        <v>300</v>
      </c>
      <c r="D6" s="14">
        <f t="shared" si="0"/>
        <v>0.3</v>
      </c>
      <c r="E6" s="14" t="str">
        <f t="shared" si="1"/>
        <v>UPVC / PN8 / 0.3</v>
      </c>
      <c r="F6" s="14">
        <v>11.7</v>
      </c>
      <c r="G6" s="14">
        <v>292</v>
      </c>
      <c r="H6" s="176" t="s">
        <v>143</v>
      </c>
      <c r="M6" s="175" t="s">
        <v>1</v>
      </c>
      <c r="N6" s="80">
        <v>0.25</v>
      </c>
      <c r="O6" s="80">
        <v>0.1042</v>
      </c>
      <c r="P6" s="83">
        <v>12</v>
      </c>
    </row>
    <row r="7" spans="1:16" x14ac:dyDescent="0.2">
      <c r="A7" s="14" t="s">
        <v>138</v>
      </c>
      <c r="B7" s="14" t="s">
        <v>17</v>
      </c>
      <c r="C7" s="14">
        <v>375</v>
      </c>
      <c r="D7" s="14">
        <f t="shared" si="0"/>
        <v>0.375</v>
      </c>
      <c r="E7" s="14" t="str">
        <f t="shared" si="1"/>
        <v>UPVC / PN8 / 0.375</v>
      </c>
      <c r="F7" s="14">
        <v>14.9</v>
      </c>
      <c r="G7" s="14">
        <v>370.7</v>
      </c>
      <c r="H7" s="176" t="s">
        <v>143</v>
      </c>
      <c r="M7" s="175" t="s">
        <v>122</v>
      </c>
      <c r="N7" s="80">
        <v>0.3</v>
      </c>
      <c r="O7" s="80">
        <v>0.1046</v>
      </c>
      <c r="P7" s="83">
        <v>12.5</v>
      </c>
    </row>
    <row r="8" spans="1:16" x14ac:dyDescent="0.2">
      <c r="A8" s="14" t="s">
        <v>138</v>
      </c>
      <c r="B8" s="14" t="s">
        <v>142</v>
      </c>
      <c r="C8" s="14">
        <v>100</v>
      </c>
      <c r="D8" s="14">
        <f t="shared" ref="D8:D13" si="2">C8/1000</f>
        <v>0.1</v>
      </c>
      <c r="E8" s="14" t="str">
        <f t="shared" ref="E8:E13" si="3">CONCATENATE(A8," / ",B8," / ",D8)</f>
        <v>UPVC / PN9 / 0.1</v>
      </c>
      <c r="F8" s="202">
        <f>(F2+F14)/2</f>
        <v>5.55</v>
      </c>
      <c r="G8" s="202">
        <f>(G2+G14)/2</f>
        <v>103.15</v>
      </c>
      <c r="H8" s="176" t="s">
        <v>143</v>
      </c>
      <c r="I8" s="203" t="s">
        <v>155</v>
      </c>
      <c r="M8" s="175" t="s">
        <v>19</v>
      </c>
      <c r="N8" s="80">
        <v>0.375</v>
      </c>
      <c r="O8" s="80">
        <v>0.1061</v>
      </c>
      <c r="P8" s="83">
        <v>15</v>
      </c>
    </row>
    <row r="9" spans="1:16" x14ac:dyDescent="0.2">
      <c r="A9" s="14" t="s">
        <v>138</v>
      </c>
      <c r="B9" s="14" t="s">
        <v>142</v>
      </c>
      <c r="C9" s="14">
        <v>150</v>
      </c>
      <c r="D9" s="14">
        <f t="shared" si="2"/>
        <v>0.15</v>
      </c>
      <c r="E9" s="14" t="str">
        <f t="shared" si="3"/>
        <v>UPVC / PN9 / 0.15</v>
      </c>
      <c r="F9" s="202">
        <f t="shared" ref="F9:G9" si="4">(F3+F15)/2</f>
        <v>7.75</v>
      </c>
      <c r="G9" s="202">
        <f t="shared" si="4"/>
        <v>144.80000000000001</v>
      </c>
      <c r="H9" s="176" t="s">
        <v>143</v>
      </c>
      <c r="N9" s="19"/>
      <c r="O9" s="80">
        <v>0.108</v>
      </c>
      <c r="P9" s="83">
        <v>16</v>
      </c>
    </row>
    <row r="10" spans="1:16" x14ac:dyDescent="0.2">
      <c r="A10" s="14" t="s">
        <v>138</v>
      </c>
      <c r="B10" s="14" t="s">
        <v>142</v>
      </c>
      <c r="C10" s="14">
        <v>200</v>
      </c>
      <c r="D10" s="14">
        <f t="shared" si="2"/>
        <v>0.2</v>
      </c>
      <c r="E10" s="14" t="str">
        <f t="shared" si="3"/>
        <v>UPVC / PN9 / 0.2</v>
      </c>
      <c r="F10" s="202">
        <f t="shared" ref="F10:G10" si="5">(F4+F16)/2</f>
        <v>9.75</v>
      </c>
      <c r="G10" s="202">
        <f t="shared" si="5"/>
        <v>205.8</v>
      </c>
      <c r="H10" s="176" t="s">
        <v>143</v>
      </c>
      <c r="M10" s="19"/>
      <c r="O10" s="80">
        <v>0.12490000000000001</v>
      </c>
      <c r="P10" s="83">
        <v>18</v>
      </c>
    </row>
    <row r="11" spans="1:16" x14ac:dyDescent="0.2">
      <c r="A11" s="14" t="s">
        <v>138</v>
      </c>
      <c r="B11" s="14" t="s">
        <v>142</v>
      </c>
      <c r="C11" s="14">
        <v>250</v>
      </c>
      <c r="D11" s="14">
        <f t="shared" si="2"/>
        <v>0.25</v>
      </c>
      <c r="E11" s="14" t="str">
        <f t="shared" si="3"/>
        <v>UPVC / PN9 / 0.25</v>
      </c>
      <c r="F11" s="202">
        <f t="shared" ref="F11:G11" si="6">(F5+F17)/2</f>
        <v>12.1</v>
      </c>
      <c r="G11" s="202">
        <f t="shared" si="6"/>
        <v>256.14999999999998</v>
      </c>
      <c r="H11" s="176" t="s">
        <v>143</v>
      </c>
      <c r="O11" s="80">
        <v>0.12840000000000001</v>
      </c>
      <c r="P11" s="83">
        <v>20</v>
      </c>
    </row>
    <row r="12" spans="1:16" x14ac:dyDescent="0.2">
      <c r="A12" s="14" t="s">
        <v>138</v>
      </c>
      <c r="B12" s="14" t="s">
        <v>142</v>
      </c>
      <c r="C12" s="14">
        <v>300</v>
      </c>
      <c r="D12" s="14">
        <f t="shared" si="2"/>
        <v>0.3</v>
      </c>
      <c r="E12" s="14" t="str">
        <f t="shared" si="3"/>
        <v>UPVC / PN9 / 0.3</v>
      </c>
      <c r="F12" s="202">
        <f t="shared" ref="F12:G12" si="7">(F6+F18)/2</f>
        <v>13.6</v>
      </c>
      <c r="G12" s="202">
        <f t="shared" si="7"/>
        <v>288.25</v>
      </c>
      <c r="H12" s="176" t="s">
        <v>143</v>
      </c>
      <c r="O12" s="80">
        <v>0.14269999999999999</v>
      </c>
      <c r="P12" s="83">
        <v>25</v>
      </c>
    </row>
    <row r="13" spans="1:16" x14ac:dyDescent="0.2">
      <c r="A13" s="14" t="s">
        <v>138</v>
      </c>
      <c r="B13" s="14" t="s">
        <v>142</v>
      </c>
      <c r="C13" s="14">
        <v>375</v>
      </c>
      <c r="D13" s="14">
        <f t="shared" si="2"/>
        <v>0.375</v>
      </c>
      <c r="E13" s="14" t="str">
        <f t="shared" si="3"/>
        <v>UPVC / PN9 / 0.375</v>
      </c>
      <c r="F13" s="202">
        <f t="shared" ref="F13:G13" si="8">(F7+F19)/2</f>
        <v>17.25</v>
      </c>
      <c r="G13" s="202">
        <f t="shared" si="8"/>
        <v>367</v>
      </c>
      <c r="H13" s="176" t="s">
        <v>143</v>
      </c>
      <c r="O13" s="80">
        <v>0.1462</v>
      </c>
    </row>
    <row r="14" spans="1:16" x14ac:dyDescent="0.2">
      <c r="A14" s="14" t="s">
        <v>138</v>
      </c>
      <c r="B14" s="14" t="s">
        <v>141</v>
      </c>
      <c r="C14" s="14">
        <v>100</v>
      </c>
      <c r="D14" s="14">
        <f t="shared" si="0"/>
        <v>0.1</v>
      </c>
      <c r="E14" s="14" t="str">
        <f t="shared" si="1"/>
        <v>UPVC / PN12 / 0.1</v>
      </c>
      <c r="F14" s="14">
        <v>6.3</v>
      </c>
      <c r="G14" s="14">
        <v>101.7</v>
      </c>
      <c r="H14" s="176" t="s">
        <v>143</v>
      </c>
      <c r="O14" s="80">
        <v>0.1469</v>
      </c>
    </row>
    <row r="15" spans="1:16" x14ac:dyDescent="0.2">
      <c r="A15" s="14" t="s">
        <v>138</v>
      </c>
      <c r="B15" s="14" t="s">
        <v>141</v>
      </c>
      <c r="C15" s="14">
        <v>150</v>
      </c>
      <c r="D15" s="14">
        <f t="shared" si="0"/>
        <v>0.15</v>
      </c>
      <c r="E15" s="14" t="str">
        <f t="shared" si="1"/>
        <v>UPVC / PN12 / 0.15</v>
      </c>
      <c r="F15" s="14">
        <v>8.8000000000000007</v>
      </c>
      <c r="G15" s="14">
        <v>142.69999999999999</v>
      </c>
      <c r="H15" s="176" t="s">
        <v>143</v>
      </c>
      <c r="O15" s="80">
        <v>0.1489</v>
      </c>
    </row>
    <row r="16" spans="1:16" x14ac:dyDescent="0.2">
      <c r="A16" s="14" t="s">
        <v>138</v>
      </c>
      <c r="B16" s="14" t="s">
        <v>141</v>
      </c>
      <c r="C16" s="14">
        <v>200</v>
      </c>
      <c r="D16" s="14">
        <f t="shared" si="0"/>
        <v>0.2</v>
      </c>
      <c r="E16" s="14" t="str">
        <f t="shared" si="1"/>
        <v>UPVC / PN12 / 0.2</v>
      </c>
      <c r="F16" s="14">
        <v>11.1</v>
      </c>
      <c r="G16" s="14">
        <v>203.1</v>
      </c>
      <c r="H16" s="176" t="s">
        <v>143</v>
      </c>
      <c r="O16" s="80">
        <v>0.1517</v>
      </c>
    </row>
    <row r="17" spans="1:16" x14ac:dyDescent="0.2">
      <c r="A17" s="14" t="s">
        <v>138</v>
      </c>
      <c r="B17" s="14" t="s">
        <v>141</v>
      </c>
      <c r="C17" s="14">
        <v>250</v>
      </c>
      <c r="D17" s="14">
        <f t="shared" si="0"/>
        <v>0.25</v>
      </c>
      <c r="E17" s="14" t="str">
        <f t="shared" si="1"/>
        <v>UPVC / PN12 / 0.25</v>
      </c>
      <c r="F17" s="14">
        <v>13.7</v>
      </c>
      <c r="G17" s="14">
        <v>252.9</v>
      </c>
      <c r="H17" s="176" t="s">
        <v>143</v>
      </c>
      <c r="O17" s="80">
        <v>0.2031</v>
      </c>
    </row>
    <row r="18" spans="1:16" x14ac:dyDescent="0.2">
      <c r="A18" s="14" t="s">
        <v>138</v>
      </c>
      <c r="B18" s="14" t="s">
        <v>141</v>
      </c>
      <c r="C18" s="14">
        <v>300</v>
      </c>
      <c r="D18" s="14">
        <f t="shared" si="0"/>
        <v>0.3</v>
      </c>
      <c r="E18" s="14" t="str">
        <f t="shared" si="1"/>
        <v>UPVC / PN12 / 0.3</v>
      </c>
      <c r="F18" s="14">
        <v>15.5</v>
      </c>
      <c r="G18" s="14">
        <v>284.5</v>
      </c>
      <c r="H18" s="176" t="s">
        <v>143</v>
      </c>
      <c r="N18" s="19"/>
      <c r="O18" s="80">
        <v>0.20549999999999999</v>
      </c>
      <c r="P18" s="187"/>
    </row>
    <row r="19" spans="1:16" x14ac:dyDescent="0.2">
      <c r="A19" s="14" t="s">
        <v>138</v>
      </c>
      <c r="B19" s="14" t="s">
        <v>141</v>
      </c>
      <c r="C19" s="14">
        <v>375</v>
      </c>
      <c r="D19" s="14">
        <f t="shared" si="0"/>
        <v>0.375</v>
      </c>
      <c r="E19" s="14" t="str">
        <f t="shared" si="1"/>
        <v>UPVC / PN12 / 0.375</v>
      </c>
      <c r="F19" s="14">
        <v>19.600000000000001</v>
      </c>
      <c r="G19" s="14">
        <v>363.3</v>
      </c>
      <c r="H19" s="176" t="s">
        <v>143</v>
      </c>
      <c r="J19" s="19"/>
      <c r="K19" s="19"/>
      <c r="L19" s="19"/>
      <c r="M19" s="19"/>
      <c r="N19" s="19"/>
      <c r="O19" s="80">
        <v>0.20849999999999999</v>
      </c>
      <c r="P19" s="187"/>
    </row>
    <row r="20" spans="1:16" x14ac:dyDescent="0.2">
      <c r="A20" s="14" t="s">
        <v>139</v>
      </c>
      <c r="B20" s="14" t="s">
        <v>142</v>
      </c>
      <c r="C20" s="14">
        <v>100</v>
      </c>
      <c r="D20" s="14">
        <f t="shared" si="0"/>
        <v>0.1</v>
      </c>
      <c r="E20" s="14" t="str">
        <f t="shared" si="1"/>
        <v>MPVC / PN9 / 0.1</v>
      </c>
      <c r="F20" s="14">
        <v>3.2</v>
      </c>
      <c r="G20" s="14">
        <v>108</v>
      </c>
      <c r="H20" s="176" t="s">
        <v>143</v>
      </c>
      <c r="M20" s="19"/>
      <c r="O20" s="80">
        <v>0.20930000000000001</v>
      </c>
      <c r="P20" s="187"/>
    </row>
    <row r="21" spans="1:16" x14ac:dyDescent="0.2">
      <c r="A21" s="14" t="s">
        <v>139</v>
      </c>
      <c r="B21" s="14" t="s">
        <v>142</v>
      </c>
      <c r="C21" s="14">
        <v>150</v>
      </c>
      <c r="D21" s="14">
        <f t="shared" si="0"/>
        <v>0.15</v>
      </c>
      <c r="E21" s="14" t="str">
        <f t="shared" si="1"/>
        <v>MPVC / PN9 / 0.15</v>
      </c>
      <c r="F21" s="14">
        <v>4.3</v>
      </c>
      <c r="G21" s="14">
        <v>151.69999999999999</v>
      </c>
      <c r="H21" s="176" t="s">
        <v>143</v>
      </c>
      <c r="O21" s="80">
        <v>0.21309999999999998</v>
      </c>
    </row>
    <row r="22" spans="1:16" x14ac:dyDescent="0.2">
      <c r="A22" s="14" t="s">
        <v>139</v>
      </c>
      <c r="B22" s="14" t="s">
        <v>142</v>
      </c>
      <c r="C22" s="14">
        <v>200</v>
      </c>
      <c r="D22" s="14">
        <f t="shared" si="0"/>
        <v>0.2</v>
      </c>
      <c r="E22" s="14" t="str">
        <f t="shared" si="1"/>
        <v>MPVC / PN9 / 0.2</v>
      </c>
      <c r="F22" s="14">
        <v>6.1</v>
      </c>
      <c r="G22" s="14">
        <v>213.1</v>
      </c>
      <c r="H22" s="176" t="s">
        <v>143</v>
      </c>
      <c r="O22" s="80">
        <v>0.2258</v>
      </c>
    </row>
    <row r="23" spans="1:16" x14ac:dyDescent="0.2">
      <c r="A23" s="14" t="s">
        <v>139</v>
      </c>
      <c r="B23" s="14" t="s">
        <v>142</v>
      </c>
      <c r="C23" s="14">
        <v>250</v>
      </c>
      <c r="D23" s="14">
        <f t="shared" si="0"/>
        <v>0.25</v>
      </c>
      <c r="E23" s="14" t="str">
        <f t="shared" si="1"/>
        <v>MPVC / PN9 / 0.25</v>
      </c>
      <c r="F23" s="14">
        <v>7.5</v>
      </c>
      <c r="G23" s="14">
        <v>265.5</v>
      </c>
      <c r="H23" s="176" t="s">
        <v>143</v>
      </c>
      <c r="O23" s="80">
        <v>0.2286</v>
      </c>
    </row>
    <row r="24" spans="1:16" x14ac:dyDescent="0.2">
      <c r="A24" s="14" t="s">
        <v>139</v>
      </c>
      <c r="B24" s="14" t="s">
        <v>142</v>
      </c>
      <c r="C24" s="14">
        <v>300</v>
      </c>
      <c r="D24" s="14">
        <f t="shared" si="0"/>
        <v>0.3</v>
      </c>
      <c r="E24" s="14" t="str">
        <f t="shared" si="1"/>
        <v>MPVC / PN9 / 0.3</v>
      </c>
      <c r="F24" s="14">
        <v>8.4</v>
      </c>
      <c r="G24" s="14">
        <v>298.7</v>
      </c>
      <c r="H24" s="176" t="s">
        <v>143</v>
      </c>
      <c r="O24" s="80">
        <v>0.23169999999999999</v>
      </c>
    </row>
    <row r="25" spans="1:16" x14ac:dyDescent="0.2">
      <c r="A25" s="14" t="s">
        <v>139</v>
      </c>
      <c r="B25" s="14" t="s">
        <v>142</v>
      </c>
      <c r="C25" s="14">
        <v>375</v>
      </c>
      <c r="D25" s="14">
        <f t="shared" si="0"/>
        <v>0.375</v>
      </c>
      <c r="E25" s="14" t="str">
        <f t="shared" si="1"/>
        <v>MPVC / PN9 / 0.375</v>
      </c>
      <c r="F25" s="14">
        <v>10.6</v>
      </c>
      <c r="G25" s="14">
        <v>379.3</v>
      </c>
      <c r="H25" s="176" t="s">
        <v>143</v>
      </c>
      <c r="O25" s="80">
        <v>0.23280000000000001</v>
      </c>
    </row>
    <row r="26" spans="1:16" x14ac:dyDescent="0.2">
      <c r="A26" s="14" t="s">
        <v>139</v>
      </c>
      <c r="B26" s="14" t="s">
        <v>141</v>
      </c>
      <c r="C26" s="14">
        <v>100</v>
      </c>
      <c r="D26" s="14">
        <f t="shared" si="0"/>
        <v>0.1</v>
      </c>
      <c r="E26" s="14" t="str">
        <f t="shared" si="1"/>
        <v>MPVC / PN12 / 0.1</v>
      </c>
      <c r="F26" s="14">
        <v>4.0999999999999996</v>
      </c>
      <c r="G26" s="14">
        <v>106.1</v>
      </c>
      <c r="H26" s="176" t="s">
        <v>143</v>
      </c>
      <c r="O26" s="80">
        <v>0.23699999999999999</v>
      </c>
    </row>
    <row r="27" spans="1:16" x14ac:dyDescent="0.2">
      <c r="A27" s="14" t="s">
        <v>139</v>
      </c>
      <c r="B27" s="14" t="s">
        <v>141</v>
      </c>
      <c r="C27" s="14">
        <v>150</v>
      </c>
      <c r="D27" s="14">
        <f t="shared" si="0"/>
        <v>0.15</v>
      </c>
      <c r="E27" s="14" t="str">
        <f t="shared" si="1"/>
        <v>MPVC / PN12 / 0.15</v>
      </c>
      <c r="F27" s="14">
        <v>5.7</v>
      </c>
      <c r="G27" s="14">
        <v>148.9</v>
      </c>
      <c r="H27" s="176" t="s">
        <v>143</v>
      </c>
      <c r="O27" s="80">
        <v>0.25290000000000001</v>
      </c>
    </row>
    <row r="28" spans="1:16" x14ac:dyDescent="0.2">
      <c r="A28" s="14" t="s">
        <v>139</v>
      </c>
      <c r="B28" s="14" t="s">
        <v>141</v>
      </c>
      <c r="C28" s="14">
        <v>200</v>
      </c>
      <c r="D28" s="14">
        <f t="shared" si="0"/>
        <v>0.2</v>
      </c>
      <c r="E28" s="14" t="str">
        <f t="shared" si="1"/>
        <v>MPVC / PN12 / 0.2</v>
      </c>
      <c r="F28" s="14">
        <v>8</v>
      </c>
      <c r="G28" s="14">
        <v>209.3</v>
      </c>
      <c r="H28" s="176" t="s">
        <v>143</v>
      </c>
      <c r="K28" s="12"/>
      <c r="O28" s="80">
        <v>0.25559999999999999</v>
      </c>
    </row>
    <row r="29" spans="1:16" x14ac:dyDescent="0.2">
      <c r="A29" s="14" t="s">
        <v>139</v>
      </c>
      <c r="B29" s="14" t="s">
        <v>141</v>
      </c>
      <c r="C29" s="14">
        <v>250</v>
      </c>
      <c r="D29" s="14">
        <f t="shared" si="0"/>
        <v>0.25</v>
      </c>
      <c r="E29" s="14" t="str">
        <f t="shared" si="1"/>
        <v>MPVC / PN12 / 0.25</v>
      </c>
      <c r="F29" s="14">
        <v>9.9</v>
      </c>
      <c r="G29" s="14">
        <v>260.60000000000002</v>
      </c>
      <c r="H29" s="176" t="s">
        <v>143</v>
      </c>
      <c r="K29" s="12"/>
      <c r="N29" s="19"/>
      <c r="O29" s="80">
        <v>0.25939999999999996</v>
      </c>
    </row>
    <row r="30" spans="1:16" s="76" customFormat="1" x14ac:dyDescent="0.2">
      <c r="A30" s="14" t="s">
        <v>139</v>
      </c>
      <c r="B30" s="14" t="s">
        <v>141</v>
      </c>
      <c r="C30" s="14">
        <v>300</v>
      </c>
      <c r="D30" s="14">
        <f t="shared" si="0"/>
        <v>0.3</v>
      </c>
      <c r="E30" s="14" t="str">
        <f t="shared" si="1"/>
        <v>MPVC / PN12 / 0.3</v>
      </c>
      <c r="F30" s="14">
        <v>11.2</v>
      </c>
      <c r="G30" s="14">
        <v>293.2</v>
      </c>
      <c r="H30" s="176" t="s">
        <v>143</v>
      </c>
      <c r="K30" s="12"/>
      <c r="N30" s="19"/>
      <c r="O30" s="80">
        <v>0.2606</v>
      </c>
      <c r="P30" s="78"/>
    </row>
    <row r="31" spans="1:16" x14ac:dyDescent="0.2">
      <c r="A31" s="14" t="s">
        <v>139</v>
      </c>
      <c r="B31" s="14" t="s">
        <v>141</v>
      </c>
      <c r="C31" s="14">
        <v>375</v>
      </c>
      <c r="D31" s="14">
        <f t="shared" si="0"/>
        <v>0.375</v>
      </c>
      <c r="E31" s="14" t="str">
        <f t="shared" si="1"/>
        <v>MPVC / PN12 / 0.375</v>
      </c>
      <c r="F31" s="14">
        <v>14.1</v>
      </c>
      <c r="G31" s="14">
        <v>372.3</v>
      </c>
      <c r="H31" s="176" t="s">
        <v>143</v>
      </c>
      <c r="K31" s="12"/>
      <c r="O31" s="80">
        <v>0.26550000000000001</v>
      </c>
    </row>
    <row r="32" spans="1:16" x14ac:dyDescent="0.2">
      <c r="A32" s="14" t="s">
        <v>139</v>
      </c>
      <c r="B32" s="14" t="s">
        <v>122</v>
      </c>
      <c r="C32" s="14">
        <v>100</v>
      </c>
      <c r="D32" s="14">
        <f t="shared" si="0"/>
        <v>0.1</v>
      </c>
      <c r="E32" s="14" t="str">
        <f t="shared" si="1"/>
        <v>MPVC / PN15 / 0.1</v>
      </c>
      <c r="F32" s="14">
        <v>5.0999999999999996</v>
      </c>
      <c r="G32" s="14">
        <v>104.2</v>
      </c>
      <c r="H32" s="176" t="s">
        <v>143</v>
      </c>
      <c r="K32" s="12"/>
      <c r="O32" s="80">
        <v>0.28449999999999998</v>
      </c>
    </row>
    <row r="33" spans="1:16" x14ac:dyDescent="0.2">
      <c r="A33" s="14" t="s">
        <v>139</v>
      </c>
      <c r="B33" s="14" t="s">
        <v>122</v>
      </c>
      <c r="C33" s="14">
        <v>150</v>
      </c>
      <c r="D33" s="14">
        <f t="shared" si="0"/>
        <v>0.15</v>
      </c>
      <c r="E33" s="14" t="str">
        <f t="shared" si="1"/>
        <v>MPVC / PN15 / 0.15</v>
      </c>
      <c r="F33" s="14">
        <v>7.1</v>
      </c>
      <c r="G33" s="14">
        <v>146.19999999999999</v>
      </c>
      <c r="H33" s="176" t="s">
        <v>143</v>
      </c>
      <c r="K33" s="12"/>
      <c r="O33" s="80">
        <v>0.28799999999999998</v>
      </c>
    </row>
    <row r="34" spans="1:16" x14ac:dyDescent="0.2">
      <c r="A34" s="14" t="s">
        <v>139</v>
      </c>
      <c r="B34" s="14" t="s">
        <v>122</v>
      </c>
      <c r="C34" s="14">
        <v>200</v>
      </c>
      <c r="D34" s="14">
        <f t="shared" si="0"/>
        <v>0.2</v>
      </c>
      <c r="E34" s="14" t="str">
        <f t="shared" si="1"/>
        <v>MPVC / PN15 / 0.2</v>
      </c>
      <c r="F34" s="14">
        <v>9.9</v>
      </c>
      <c r="G34" s="14">
        <v>205.5</v>
      </c>
      <c r="H34" s="176" t="s">
        <v>143</v>
      </c>
      <c r="O34" s="80">
        <v>0.29199999999999998</v>
      </c>
    </row>
    <row r="35" spans="1:16" x14ac:dyDescent="0.2">
      <c r="A35" s="14" t="s">
        <v>139</v>
      </c>
      <c r="B35" s="14" t="s">
        <v>122</v>
      </c>
      <c r="C35" s="14">
        <v>250</v>
      </c>
      <c r="D35" s="14">
        <f t="shared" si="0"/>
        <v>0.25</v>
      </c>
      <c r="E35" s="14" t="str">
        <f t="shared" si="1"/>
        <v>MPVC / PN15 / 0.25</v>
      </c>
      <c r="F35" s="14">
        <v>12.4</v>
      </c>
      <c r="G35" s="14">
        <v>255.6</v>
      </c>
      <c r="H35" s="176" t="s">
        <v>143</v>
      </c>
      <c r="O35" s="80">
        <v>0.29320000000000002</v>
      </c>
    </row>
    <row r="36" spans="1:16" x14ac:dyDescent="0.2">
      <c r="A36" s="14" t="s">
        <v>139</v>
      </c>
      <c r="B36" s="14" t="s">
        <v>122</v>
      </c>
      <c r="C36" s="14">
        <v>300</v>
      </c>
      <c r="D36" s="14">
        <f t="shared" si="0"/>
        <v>0.3</v>
      </c>
      <c r="E36" s="14" t="str">
        <f t="shared" si="1"/>
        <v>MPVC / PN15 / 0.3</v>
      </c>
      <c r="F36" s="14">
        <v>13.8</v>
      </c>
      <c r="G36" s="14">
        <v>288</v>
      </c>
      <c r="H36" s="176" t="s">
        <v>143</v>
      </c>
      <c r="O36" s="80">
        <v>0.29869999999999997</v>
      </c>
    </row>
    <row r="37" spans="1:16" x14ac:dyDescent="0.2">
      <c r="A37" s="14" t="s">
        <v>139</v>
      </c>
      <c r="B37" s="14" t="s">
        <v>122</v>
      </c>
      <c r="C37" s="14">
        <v>375</v>
      </c>
      <c r="D37" s="14">
        <f t="shared" si="0"/>
        <v>0.375</v>
      </c>
      <c r="E37" s="14" t="str">
        <f t="shared" si="1"/>
        <v>MPVC / PN15 / 0.375</v>
      </c>
      <c r="F37" s="14">
        <v>17.5</v>
      </c>
      <c r="G37" s="14">
        <v>365.6</v>
      </c>
      <c r="H37" s="176" t="s">
        <v>143</v>
      </c>
      <c r="O37" s="80">
        <v>0.36330000000000001</v>
      </c>
    </row>
    <row r="38" spans="1:16" x14ac:dyDescent="0.2">
      <c r="O38" s="80">
        <v>0.36560000000000004</v>
      </c>
    </row>
    <row r="39" spans="1:16" x14ac:dyDescent="0.2">
      <c r="N39" s="19"/>
      <c r="O39" s="80">
        <v>0.37069999999999997</v>
      </c>
    </row>
    <row r="40" spans="1:16" x14ac:dyDescent="0.2">
      <c r="M40" s="19"/>
      <c r="O40" s="80">
        <v>0.37230000000000002</v>
      </c>
      <c r="P40" s="187"/>
    </row>
    <row r="41" spans="1:16" x14ac:dyDescent="0.2">
      <c r="O41" s="80">
        <v>0.37930000000000003</v>
      </c>
    </row>
    <row r="42" spans="1:16" x14ac:dyDescent="0.2">
      <c r="O42" s="80">
        <v>0.46429999999999999</v>
      </c>
    </row>
    <row r="43" spans="1:16" x14ac:dyDescent="0.2">
      <c r="O43" s="80">
        <v>0.47289999999999999</v>
      </c>
    </row>
    <row r="44" spans="1:16" x14ac:dyDescent="0.2">
      <c r="O44" s="80">
        <v>0.52</v>
      </c>
    </row>
    <row r="45" spans="1:16" x14ac:dyDescent="0.2">
      <c r="O45" s="80">
        <v>0.52960000000000007</v>
      </c>
    </row>
    <row r="46" spans="1:16" x14ac:dyDescent="0.2">
      <c r="O46" s="80">
        <v>0.58499999999999996</v>
      </c>
    </row>
    <row r="47" spans="1:16" x14ac:dyDescent="0.2">
      <c r="O47" s="80">
        <v>0.59599999999999997</v>
      </c>
    </row>
    <row r="54" spans="10:10" x14ac:dyDescent="0.2">
      <c r="J54" s="110"/>
    </row>
  </sheetData>
  <autoFilter ref="A1:Q15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zoomScaleSheetLayoutView="100" workbookViewId="0">
      <selection activeCell="I6" sqref="I6"/>
    </sheetView>
  </sheetViews>
  <sheetFormatPr defaultRowHeight="12.75" x14ac:dyDescent="0.2"/>
  <cols>
    <col min="1" max="1" width="25.42578125" style="112" customWidth="1"/>
    <col min="2" max="5" width="20.7109375" style="112" customWidth="1"/>
    <col min="6" max="6" width="9.140625" style="112"/>
    <col min="7" max="8" width="20.7109375" style="112" customWidth="1"/>
    <col min="9" max="9" width="9.140625" style="118"/>
    <col min="10" max="16384" width="9.140625" style="112"/>
  </cols>
  <sheetData>
    <row r="1" spans="1:14" ht="39" customHeight="1" x14ac:dyDescent="0.2">
      <c r="A1" s="442" t="s">
        <v>73</v>
      </c>
      <c r="B1" s="443"/>
      <c r="C1" s="443"/>
      <c r="D1" s="443"/>
      <c r="E1" s="444"/>
      <c r="F1" s="110"/>
      <c r="G1" s="110"/>
      <c r="H1" s="110"/>
      <c r="I1" s="110"/>
      <c r="J1" s="110"/>
      <c r="K1" s="110"/>
      <c r="L1" s="110"/>
      <c r="M1" s="110"/>
    </row>
    <row r="2" spans="1:14" ht="25.5" customHeight="1" x14ac:dyDescent="0.2">
      <c r="A2" s="254" t="s">
        <v>177</v>
      </c>
      <c r="B2" s="285"/>
      <c r="C2" s="281" t="s">
        <v>186</v>
      </c>
      <c r="D2" s="445"/>
      <c r="E2" s="447"/>
      <c r="F2" s="110"/>
      <c r="G2" s="110"/>
      <c r="H2" s="110"/>
      <c r="I2" s="110"/>
      <c r="J2" s="110"/>
      <c r="K2" s="110"/>
      <c r="L2" s="110"/>
      <c r="M2" s="110"/>
    </row>
    <row r="3" spans="1:14" ht="25.5" customHeight="1" x14ac:dyDescent="0.2">
      <c r="A3" s="254" t="s">
        <v>171</v>
      </c>
      <c r="B3" s="445"/>
      <c r="C3" s="446"/>
      <c r="D3" s="446"/>
      <c r="E3" s="447"/>
      <c r="F3" s="110"/>
      <c r="G3" s="110"/>
      <c r="H3" s="110"/>
      <c r="I3" s="110"/>
      <c r="J3" s="110"/>
      <c r="K3" s="110"/>
      <c r="L3" s="110"/>
      <c r="M3" s="110"/>
    </row>
    <row r="4" spans="1:14" ht="25.5" customHeight="1" x14ac:dyDescent="0.2">
      <c r="A4" s="254" t="s">
        <v>178</v>
      </c>
      <c r="B4" s="429"/>
      <c r="C4" s="448"/>
      <c r="D4" s="448"/>
      <c r="E4" s="430"/>
      <c r="F4" s="110"/>
      <c r="G4" s="428"/>
      <c r="H4" s="428"/>
      <c r="I4" s="111"/>
      <c r="J4" s="111"/>
      <c r="K4" s="111"/>
      <c r="L4" s="111"/>
      <c r="M4" s="111"/>
    </row>
    <row r="5" spans="1:14" ht="25.5" customHeight="1" x14ac:dyDescent="0.2">
      <c r="A5" s="254" t="s">
        <v>210</v>
      </c>
      <c r="B5" s="286"/>
      <c r="C5" s="281" t="s">
        <v>182</v>
      </c>
      <c r="D5" s="429"/>
      <c r="E5" s="430"/>
      <c r="F5" s="110"/>
      <c r="G5" s="111"/>
      <c r="H5" s="111"/>
      <c r="I5" s="111"/>
      <c r="J5" s="111"/>
      <c r="K5" s="111"/>
      <c r="L5" s="111"/>
      <c r="M5" s="111"/>
    </row>
    <row r="6" spans="1:14" ht="25.5" customHeight="1" x14ac:dyDescent="0.2">
      <c r="A6" s="254" t="s">
        <v>179</v>
      </c>
      <c r="B6" s="286"/>
      <c r="C6" s="281" t="s">
        <v>183</v>
      </c>
      <c r="D6" s="429"/>
      <c r="E6" s="430"/>
      <c r="F6" s="110"/>
      <c r="G6" s="111"/>
      <c r="H6" s="111"/>
      <c r="I6" s="111"/>
      <c r="J6" s="111"/>
      <c r="K6" s="111"/>
      <c r="L6" s="111"/>
      <c r="M6" s="111"/>
    </row>
    <row r="7" spans="1:14" ht="25.5" customHeight="1" thickBot="1" x14ac:dyDescent="0.25">
      <c r="A7" s="254" t="s">
        <v>180</v>
      </c>
      <c r="B7" s="286"/>
      <c r="C7" s="281" t="s">
        <v>184</v>
      </c>
      <c r="D7" s="429"/>
      <c r="E7" s="430"/>
      <c r="F7" s="110"/>
      <c r="G7" s="111"/>
      <c r="H7" s="111"/>
      <c r="I7" s="111"/>
      <c r="J7" s="111"/>
      <c r="K7" s="111"/>
      <c r="L7" s="111"/>
      <c r="M7" s="111"/>
    </row>
    <row r="8" spans="1:14" ht="15" customHeight="1" x14ac:dyDescent="0.2">
      <c r="A8" s="431" t="s">
        <v>46</v>
      </c>
      <c r="B8" s="432"/>
      <c r="C8" s="432"/>
      <c r="D8" s="432"/>
      <c r="E8" s="433"/>
      <c r="F8" s="110"/>
      <c r="I8" s="113"/>
      <c r="J8" s="113"/>
      <c r="K8" s="113"/>
      <c r="L8" s="113"/>
      <c r="M8" s="113"/>
    </row>
    <row r="9" spans="1:14" ht="39" customHeight="1" x14ac:dyDescent="0.2">
      <c r="A9" s="254" t="s">
        <v>187</v>
      </c>
      <c r="B9" s="85"/>
      <c r="C9" s="281" t="s">
        <v>190</v>
      </c>
      <c r="D9" s="85"/>
      <c r="E9" s="454" t="s">
        <v>223</v>
      </c>
      <c r="F9" s="110"/>
      <c r="I9" s="114"/>
      <c r="J9" s="453"/>
      <c r="K9" s="453"/>
      <c r="L9" s="453"/>
      <c r="M9" s="453"/>
      <c r="N9" s="115"/>
    </row>
    <row r="10" spans="1:14" ht="39" customHeight="1" x14ac:dyDescent="0.2">
      <c r="A10" s="254" t="s">
        <v>188</v>
      </c>
      <c r="B10" s="85"/>
      <c r="C10" s="281" t="s">
        <v>216</v>
      </c>
      <c r="D10" s="282" t="str">
        <f>IF(D9=0,"",D9*1.25*100)</f>
        <v/>
      </c>
      <c r="E10" s="454"/>
      <c r="F10" s="110"/>
      <c r="I10" s="116"/>
      <c r="J10" s="116"/>
      <c r="K10" s="116"/>
      <c r="L10" s="116"/>
      <c r="M10" s="116"/>
    </row>
    <row r="11" spans="1:14" ht="39" customHeight="1" thickBot="1" x14ac:dyDescent="0.25">
      <c r="A11" s="283" t="s">
        <v>189</v>
      </c>
      <c r="B11" s="92"/>
      <c r="C11" s="284" t="s">
        <v>176</v>
      </c>
      <c r="D11" s="92"/>
      <c r="E11" s="252" t="s">
        <v>191</v>
      </c>
      <c r="F11" s="110"/>
      <c r="I11" s="113"/>
      <c r="J11" s="113"/>
      <c r="K11" s="113"/>
      <c r="L11" s="113"/>
      <c r="M11" s="113"/>
    </row>
    <row r="12" spans="1:14" ht="25.5" x14ac:dyDescent="0.2">
      <c r="A12" s="449" t="s">
        <v>47</v>
      </c>
      <c r="B12" s="450"/>
      <c r="C12" s="253" t="s">
        <v>158</v>
      </c>
      <c r="D12" s="462" t="s">
        <v>48</v>
      </c>
      <c r="E12" s="463"/>
      <c r="F12" s="110"/>
      <c r="I12" s="113"/>
      <c r="J12" s="113"/>
      <c r="K12" s="113"/>
      <c r="L12" s="113"/>
      <c r="M12" s="113"/>
    </row>
    <row r="13" spans="1:14" ht="25.5" customHeight="1" x14ac:dyDescent="0.2">
      <c r="A13" s="440" t="s">
        <v>49</v>
      </c>
      <c r="B13" s="441"/>
      <c r="C13" s="218"/>
      <c r="D13" s="464"/>
      <c r="E13" s="465"/>
      <c r="F13" s="110"/>
      <c r="I13" s="110"/>
      <c r="J13" s="111"/>
      <c r="K13" s="110"/>
      <c r="L13" s="110"/>
      <c r="M13" s="110"/>
    </row>
    <row r="14" spans="1:14" ht="25.5" customHeight="1" x14ac:dyDescent="0.2">
      <c r="A14" s="440" t="s">
        <v>161</v>
      </c>
      <c r="B14" s="441"/>
      <c r="C14" s="214"/>
      <c r="D14" s="464"/>
      <c r="E14" s="465"/>
      <c r="F14" s="110"/>
      <c r="I14" s="111"/>
      <c r="J14" s="110"/>
      <c r="K14" s="110"/>
      <c r="L14" s="110"/>
      <c r="M14" s="110"/>
    </row>
    <row r="15" spans="1:14" ht="25.5" customHeight="1" thickBot="1" x14ac:dyDescent="0.25">
      <c r="A15" s="468" t="s">
        <v>107</v>
      </c>
      <c r="B15" s="469"/>
      <c r="C15" s="215"/>
      <c r="D15" s="466"/>
      <c r="E15" s="467"/>
      <c r="F15" s="110"/>
      <c r="I15" s="110"/>
      <c r="J15" s="110"/>
      <c r="K15" s="110"/>
      <c r="L15" s="110"/>
      <c r="M15" s="110"/>
    </row>
    <row r="16" spans="1:14" ht="15" customHeight="1" x14ac:dyDescent="0.2">
      <c r="A16" s="431" t="s">
        <v>96</v>
      </c>
      <c r="B16" s="432"/>
      <c r="C16" s="432"/>
      <c r="D16" s="432"/>
      <c r="E16" s="433"/>
      <c r="F16" s="110"/>
      <c r="I16" s="113"/>
      <c r="J16" s="113"/>
      <c r="K16" s="113"/>
      <c r="L16" s="113"/>
      <c r="M16" s="113"/>
    </row>
    <row r="17" spans="1:13" ht="15" customHeight="1" x14ac:dyDescent="0.2">
      <c r="A17" s="255"/>
      <c r="B17" s="9" t="s">
        <v>51</v>
      </c>
      <c r="C17" s="9" t="s">
        <v>98</v>
      </c>
      <c r="D17" s="458" t="s">
        <v>99</v>
      </c>
      <c r="E17" s="459"/>
      <c r="F17" s="110"/>
      <c r="G17" s="110"/>
      <c r="H17" s="110"/>
      <c r="I17" s="110"/>
      <c r="J17" s="110"/>
      <c r="K17" s="110"/>
      <c r="L17" s="110"/>
      <c r="M17" s="110"/>
    </row>
    <row r="18" spans="1:13" ht="25.5" customHeight="1" x14ac:dyDescent="0.2">
      <c r="A18" s="256" t="s">
        <v>193</v>
      </c>
      <c r="B18" s="222"/>
      <c r="C18" s="223"/>
      <c r="D18" s="460"/>
      <c r="E18" s="461"/>
      <c r="F18" s="110"/>
      <c r="G18" s="110"/>
      <c r="H18" s="110"/>
      <c r="I18" s="110"/>
      <c r="J18" s="110"/>
      <c r="K18" s="110"/>
      <c r="L18" s="110"/>
      <c r="M18" s="110"/>
    </row>
    <row r="19" spans="1:13" ht="25.5" customHeight="1" x14ac:dyDescent="0.2">
      <c r="A19" s="256" t="s">
        <v>194</v>
      </c>
      <c r="B19" s="222"/>
      <c r="C19" s="223"/>
      <c r="D19" s="205" t="str">
        <f>IF(SUM($C$18:$C$22)=0,"",C19-C18)</f>
        <v/>
      </c>
      <c r="E19" s="209"/>
      <c r="F19" s="110"/>
      <c r="G19" s="110"/>
      <c r="H19" s="110"/>
      <c r="I19" s="110"/>
      <c r="J19" s="110"/>
      <c r="K19" s="110"/>
      <c r="L19" s="110"/>
      <c r="M19" s="110"/>
    </row>
    <row r="20" spans="1:13" ht="25.5" customHeight="1" x14ac:dyDescent="0.2">
      <c r="A20" s="256" t="s">
        <v>195</v>
      </c>
      <c r="B20" s="222"/>
      <c r="C20" s="223"/>
      <c r="D20" s="205" t="str">
        <f t="shared" ref="D20:D22" si="0">IF(SUM($C$18:$C$22)=0,"",C20-C19)</f>
        <v/>
      </c>
      <c r="E20" s="207" t="s">
        <v>165</v>
      </c>
      <c r="F20" s="110"/>
      <c r="G20" s="110"/>
      <c r="H20" s="110"/>
      <c r="I20" s="110"/>
      <c r="J20" s="110"/>
      <c r="K20" s="110"/>
      <c r="L20" s="110"/>
      <c r="M20" s="110"/>
    </row>
    <row r="21" spans="1:13" ht="25.5" customHeight="1" x14ac:dyDescent="0.2">
      <c r="A21" s="256" t="s">
        <v>196</v>
      </c>
      <c r="B21" s="222"/>
      <c r="C21" s="223"/>
      <c r="D21" s="205" t="str">
        <f t="shared" si="0"/>
        <v/>
      </c>
      <c r="E21" s="210"/>
      <c r="F21" s="110"/>
      <c r="G21" s="110"/>
      <c r="H21" s="110"/>
      <c r="I21" s="110"/>
      <c r="J21" s="110"/>
      <c r="K21" s="110"/>
      <c r="L21" s="110"/>
      <c r="M21" s="110"/>
    </row>
    <row r="22" spans="1:13" ht="25.5" customHeight="1" thickBot="1" x14ac:dyDescent="0.25">
      <c r="A22" s="257" t="s">
        <v>197</v>
      </c>
      <c r="B22" s="216"/>
      <c r="C22" s="217"/>
      <c r="D22" s="206" t="str">
        <f t="shared" si="0"/>
        <v/>
      </c>
      <c r="E22" s="208" t="s">
        <v>166</v>
      </c>
      <c r="F22" s="110"/>
      <c r="G22" s="110"/>
      <c r="H22" s="110"/>
      <c r="I22" s="110"/>
      <c r="J22" s="110"/>
      <c r="K22" s="110"/>
      <c r="L22" s="110"/>
      <c r="M22" s="110"/>
    </row>
    <row r="23" spans="1:13" ht="15" customHeight="1" x14ac:dyDescent="0.2">
      <c r="A23" s="431" t="s">
        <v>105</v>
      </c>
      <c r="B23" s="432"/>
      <c r="C23" s="432"/>
      <c r="D23" s="432"/>
      <c r="E23" s="433"/>
      <c r="F23" s="110"/>
      <c r="G23" s="110"/>
      <c r="H23" s="110"/>
      <c r="I23" s="110"/>
      <c r="J23" s="110"/>
      <c r="K23" s="110"/>
      <c r="L23" s="110"/>
      <c r="M23" s="110"/>
    </row>
    <row r="24" spans="1:13" ht="42" customHeight="1" thickBot="1" x14ac:dyDescent="0.25">
      <c r="A24" s="258" t="s">
        <v>167</v>
      </c>
      <c r="B24" s="206" t="str">
        <f>IF(OR(B10=0,B11=0,D11=0),"",0.14*B10*B11*D11)</f>
        <v/>
      </c>
      <c r="C24" s="259" t="s">
        <v>168</v>
      </c>
      <c r="D24" s="206" t="str">
        <f>IFERROR(0.55*D20+B24,"")</f>
        <v/>
      </c>
      <c r="E24" s="260" t="s">
        <v>108</v>
      </c>
      <c r="F24" s="110"/>
      <c r="G24" s="110"/>
      <c r="H24" s="110"/>
      <c r="I24" s="110"/>
      <c r="J24" s="110"/>
      <c r="K24" s="110"/>
      <c r="L24" s="110"/>
      <c r="M24" s="110"/>
    </row>
    <row r="25" spans="1:13" ht="15" customHeight="1" x14ac:dyDescent="0.2">
      <c r="A25" s="455" t="s">
        <v>52</v>
      </c>
      <c r="B25" s="456"/>
      <c r="C25" s="456"/>
      <c r="D25" s="456"/>
      <c r="E25" s="457"/>
      <c r="F25" s="110"/>
      <c r="G25" s="110"/>
      <c r="H25" s="110"/>
      <c r="I25" s="110"/>
      <c r="J25" s="110"/>
      <c r="K25" s="110"/>
      <c r="L25" s="110"/>
      <c r="M25" s="110"/>
    </row>
    <row r="26" spans="1:13" ht="25.35" customHeight="1" x14ac:dyDescent="0.2">
      <c r="A26" s="254" t="s">
        <v>169</v>
      </c>
      <c r="B26" s="214"/>
      <c r="C26" s="435" t="s">
        <v>163</v>
      </c>
      <c r="D26" s="435"/>
      <c r="E26" s="209" t="s">
        <v>54</v>
      </c>
      <c r="F26" s="110"/>
      <c r="G26" s="110"/>
      <c r="H26" s="110"/>
      <c r="I26" s="110"/>
      <c r="J26" s="110"/>
      <c r="K26" s="110"/>
      <c r="L26" s="110"/>
      <c r="M26" s="110"/>
    </row>
    <row r="27" spans="1:13" ht="25.35" customHeight="1" x14ac:dyDescent="0.2">
      <c r="A27" s="254" t="s">
        <v>199</v>
      </c>
      <c r="B27" s="214"/>
      <c r="C27" s="434" t="s">
        <v>170</v>
      </c>
      <c r="D27" s="434"/>
      <c r="E27" s="209" t="s">
        <v>55</v>
      </c>
      <c r="F27" s="110"/>
      <c r="G27" s="110"/>
      <c r="H27" s="110"/>
      <c r="I27" s="110"/>
      <c r="J27" s="110"/>
      <c r="K27" s="110"/>
      <c r="L27" s="110"/>
      <c r="M27" s="110"/>
    </row>
    <row r="28" spans="1:13" ht="25.35" customHeight="1" x14ac:dyDescent="0.2">
      <c r="A28" s="254" t="s">
        <v>198</v>
      </c>
      <c r="B28" s="214"/>
      <c r="C28" s="435" t="s">
        <v>192</v>
      </c>
      <c r="D28" s="435"/>
      <c r="E28" s="209" t="s">
        <v>56</v>
      </c>
      <c r="F28" s="110"/>
      <c r="G28" s="110"/>
      <c r="H28" s="110"/>
      <c r="I28" s="110"/>
      <c r="J28" s="110"/>
      <c r="K28" s="110"/>
      <c r="L28" s="110"/>
      <c r="M28" s="110"/>
    </row>
    <row r="29" spans="1:13" ht="18.75" customHeight="1" thickBot="1" x14ac:dyDescent="0.25">
      <c r="A29" s="451"/>
      <c r="B29" s="452"/>
      <c r="C29" s="436" t="s">
        <v>57</v>
      </c>
      <c r="D29" s="436"/>
      <c r="E29" s="261" t="str">
        <f>IF(SUM(B26:B28)=0,"",IF(AND(B26="Y",B27="Y",B28="Y"),"PASS","FAIL"))</f>
        <v/>
      </c>
    </row>
    <row r="30" spans="1:13" ht="15" customHeight="1" x14ac:dyDescent="0.2">
      <c r="A30" s="437" t="s">
        <v>58</v>
      </c>
      <c r="B30" s="438"/>
      <c r="C30" s="438"/>
      <c r="D30" s="438"/>
      <c r="E30" s="439"/>
    </row>
    <row r="31" spans="1:13" ht="25.5" customHeight="1" x14ac:dyDescent="0.2">
      <c r="A31" s="262" t="s">
        <v>59</v>
      </c>
      <c r="B31" s="237"/>
      <c r="C31" s="237"/>
      <c r="D31" s="237"/>
      <c r="E31" s="240"/>
      <c r="I31" s="112"/>
    </row>
    <row r="32" spans="1:13" ht="25.5" customHeight="1" x14ac:dyDescent="0.2">
      <c r="A32" s="236" t="s">
        <v>60</v>
      </c>
      <c r="B32" s="263" t="s">
        <v>61</v>
      </c>
      <c r="C32" s="237"/>
      <c r="D32" s="237" t="s">
        <v>60</v>
      </c>
      <c r="E32" s="264" t="s">
        <v>62</v>
      </c>
      <c r="I32" s="112"/>
    </row>
    <row r="33" spans="1:9" ht="25.5" customHeight="1" x14ac:dyDescent="0.2">
      <c r="A33" s="262" t="s">
        <v>63</v>
      </c>
      <c r="B33" s="237"/>
      <c r="C33" s="237"/>
      <c r="D33" s="237"/>
      <c r="E33" s="240"/>
      <c r="I33" s="112"/>
    </row>
    <row r="34" spans="1:9" ht="25.5" customHeight="1" thickBot="1" x14ac:dyDescent="0.25">
      <c r="A34" s="243" t="s">
        <v>60</v>
      </c>
      <c r="B34" s="267" t="s">
        <v>64</v>
      </c>
      <c r="C34" s="265"/>
      <c r="D34" s="265"/>
      <c r="E34" s="266"/>
    </row>
    <row r="35" spans="1:9" ht="15" customHeight="1" x14ac:dyDescent="0.2">
      <c r="A35" s="437" t="s">
        <v>152</v>
      </c>
      <c r="B35" s="438"/>
      <c r="C35" s="438"/>
      <c r="D35" s="438"/>
      <c r="E35" s="439"/>
    </row>
    <row r="36" spans="1:9" ht="71.25" customHeight="1" thickBot="1" x14ac:dyDescent="0.25">
      <c r="A36" s="425" t="s">
        <v>230</v>
      </c>
      <c r="B36" s="426"/>
      <c r="C36" s="426"/>
      <c r="D36" s="426"/>
      <c r="E36" s="427"/>
    </row>
  </sheetData>
  <sheetProtection sheet="1" objects="1" scenarios="1"/>
  <mergeCells count="33">
    <mergeCell ref="J9:K9"/>
    <mergeCell ref="L9:M9"/>
    <mergeCell ref="E9:E10"/>
    <mergeCell ref="A23:E23"/>
    <mergeCell ref="A25:E25"/>
    <mergeCell ref="A16:E16"/>
    <mergeCell ref="D17:E17"/>
    <mergeCell ref="D18:E18"/>
    <mergeCell ref="D12:E12"/>
    <mergeCell ref="D13:E13"/>
    <mergeCell ref="D14:E14"/>
    <mergeCell ref="D15:E15"/>
    <mergeCell ref="A15:B15"/>
    <mergeCell ref="A14:B14"/>
    <mergeCell ref="A1:E1"/>
    <mergeCell ref="B3:E3"/>
    <mergeCell ref="B4:E4"/>
    <mergeCell ref="D2:E2"/>
    <mergeCell ref="A12:B12"/>
    <mergeCell ref="A36:E36"/>
    <mergeCell ref="G4:H4"/>
    <mergeCell ref="D5:E5"/>
    <mergeCell ref="D6:E6"/>
    <mergeCell ref="D7:E7"/>
    <mergeCell ref="A8:E8"/>
    <mergeCell ref="C27:D27"/>
    <mergeCell ref="C28:D28"/>
    <mergeCell ref="C29:D29"/>
    <mergeCell ref="A30:E30"/>
    <mergeCell ref="A35:E35"/>
    <mergeCell ref="C26:D26"/>
    <mergeCell ref="A13:B13"/>
    <mergeCell ref="A29:B29"/>
  </mergeCells>
  <printOptions horizontalCentered="1"/>
  <pageMargins left="0.31496062992125984" right="0.74803149606299213" top="0.47244094488188981" bottom="0.19685039370078741" header="0.15748031496062992" footer="0.23622047244094491"/>
  <pageSetup scale="75" fitToWidth="0" fitToHeight="0" orientation="portrait" r:id="rId1"/>
  <headerFooter alignWithMargins="0">
    <oddFooter>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zoomScaleSheetLayoutView="110" workbookViewId="0">
      <selection activeCell="O18" sqref="O18"/>
    </sheetView>
  </sheetViews>
  <sheetFormatPr defaultRowHeight="12.75" x14ac:dyDescent="0.2"/>
  <cols>
    <col min="1" max="1" width="14.7109375" style="70" customWidth="1"/>
    <col min="2" max="7" width="14.7109375" style="19" customWidth="1"/>
    <col min="8" max="8" width="14.7109375" style="22" customWidth="1"/>
    <col min="9" max="9" width="14.7109375" style="19" customWidth="1"/>
    <col min="10" max="10" width="20.7109375" hidden="1" customWidth="1"/>
    <col min="11" max="11" width="10.7109375" hidden="1" customWidth="1"/>
  </cols>
  <sheetData>
    <row r="1" spans="1:11" ht="37.5" customHeight="1" thickBot="1" x14ac:dyDescent="0.25">
      <c r="A1" s="323" t="s">
        <v>43</v>
      </c>
      <c r="B1" s="324"/>
      <c r="C1" s="324"/>
      <c r="D1" s="324"/>
      <c r="E1" s="324"/>
      <c r="F1" s="324"/>
      <c r="G1" s="324"/>
      <c r="H1" s="324"/>
      <c r="I1" s="325"/>
      <c r="J1" s="88"/>
    </row>
    <row r="2" spans="1:11" ht="25.5" customHeight="1" x14ac:dyDescent="0.2">
      <c r="A2" s="485" t="s">
        <v>177</v>
      </c>
      <c r="B2" s="486"/>
      <c r="C2" s="329"/>
      <c r="D2" s="329"/>
      <c r="E2" s="329"/>
      <c r="F2" s="470" t="s">
        <v>181</v>
      </c>
      <c r="G2" s="471"/>
      <c r="H2" s="472"/>
      <c r="I2" s="473"/>
      <c r="J2" s="88"/>
    </row>
    <row r="3" spans="1:11" ht="25.5" customHeight="1" x14ac:dyDescent="0.2">
      <c r="A3" s="315" t="s">
        <v>208</v>
      </c>
      <c r="B3" s="317"/>
      <c r="C3" s="332"/>
      <c r="D3" s="332"/>
      <c r="E3" s="332"/>
      <c r="F3" s="332"/>
      <c r="G3" s="332"/>
      <c r="H3" s="332"/>
      <c r="I3" s="333"/>
      <c r="J3" s="88"/>
    </row>
    <row r="4" spans="1:11" ht="25.5" customHeight="1" x14ac:dyDescent="0.2">
      <c r="A4" s="315" t="s">
        <v>209</v>
      </c>
      <c r="B4" s="317"/>
      <c r="C4" s="318"/>
      <c r="D4" s="318"/>
      <c r="E4" s="318"/>
      <c r="F4" s="318"/>
      <c r="G4" s="318"/>
      <c r="H4" s="318"/>
      <c r="I4" s="319"/>
      <c r="J4" s="88"/>
    </row>
    <row r="5" spans="1:11" ht="25.5" customHeight="1" x14ac:dyDescent="0.2">
      <c r="A5" s="315" t="s">
        <v>210</v>
      </c>
      <c r="B5" s="317"/>
      <c r="C5" s="318"/>
      <c r="D5" s="318"/>
      <c r="E5" s="318"/>
      <c r="F5" s="320" t="s">
        <v>182</v>
      </c>
      <c r="G5" s="316"/>
      <c r="H5" s="472"/>
      <c r="I5" s="473"/>
      <c r="J5" s="88"/>
    </row>
    <row r="6" spans="1:11" ht="25.5" customHeight="1" x14ac:dyDescent="0.2">
      <c r="A6" s="315" t="s">
        <v>179</v>
      </c>
      <c r="B6" s="317"/>
      <c r="C6" s="332"/>
      <c r="D6" s="332"/>
      <c r="E6" s="332"/>
      <c r="F6" s="320" t="s">
        <v>183</v>
      </c>
      <c r="G6" s="316"/>
      <c r="H6" s="472"/>
      <c r="I6" s="473"/>
      <c r="J6" s="88"/>
    </row>
    <row r="7" spans="1:11" ht="25.5" customHeight="1" thickBot="1" x14ac:dyDescent="0.25">
      <c r="A7" s="344" t="s">
        <v>180</v>
      </c>
      <c r="B7" s="346"/>
      <c r="C7" s="347"/>
      <c r="D7" s="347"/>
      <c r="E7" s="347"/>
      <c r="F7" s="348" t="s">
        <v>184</v>
      </c>
      <c r="G7" s="345"/>
      <c r="H7" s="474"/>
      <c r="I7" s="475"/>
      <c r="J7" s="88"/>
    </row>
    <row r="8" spans="1:11" ht="15" customHeight="1" x14ac:dyDescent="0.2">
      <c r="A8" s="334" t="s">
        <v>46</v>
      </c>
      <c r="B8" s="335"/>
      <c r="C8" s="335"/>
      <c r="D8" s="335"/>
      <c r="E8" s="335"/>
      <c r="F8" s="335"/>
      <c r="G8" s="335"/>
      <c r="H8" s="335"/>
      <c r="I8" s="336"/>
      <c r="J8" s="88"/>
    </row>
    <row r="9" spans="1:11" s="16" customFormat="1" ht="51.95" customHeight="1" x14ac:dyDescent="0.2">
      <c r="A9" s="279" t="s">
        <v>38</v>
      </c>
      <c r="B9" s="280" t="s">
        <v>185</v>
      </c>
      <c r="C9" s="277" t="s">
        <v>224</v>
      </c>
      <c r="D9" s="277" t="s">
        <v>221</v>
      </c>
      <c r="E9" s="277" t="s">
        <v>211</v>
      </c>
      <c r="F9" s="287" t="s">
        <v>212</v>
      </c>
      <c r="G9" s="288" t="s">
        <v>222</v>
      </c>
      <c r="H9" s="277" t="s">
        <v>213</v>
      </c>
      <c r="I9" s="278" t="s">
        <v>214</v>
      </c>
      <c r="J9" s="89" t="s">
        <v>36</v>
      </c>
    </row>
    <row r="10" spans="1:11" s="20" customFormat="1" ht="15" customHeight="1" x14ac:dyDescent="0.2">
      <c r="A10" s="219">
        <v>1</v>
      </c>
      <c r="B10" s="84"/>
      <c r="C10" s="85"/>
      <c r="D10" s="85"/>
      <c r="E10" s="85"/>
      <c r="F10" s="101" t="str">
        <f>IF(ISERROR(VLOOKUP(K10,VlookupTables!L:N,3,FALSE)),"",VLOOKUP(K10,VlookupTables!L:N,3,FALSE))</f>
        <v/>
      </c>
      <c r="G10" s="101" t="str">
        <f>IF(ISERROR(VLOOKUP(J10,VlookupTables!L:M,2,FALSE)),"",VLOOKUP(J10,VlookupTables!L:M,2,FALSE))</f>
        <v/>
      </c>
      <c r="H10" s="221" t="str">
        <f>IFERROR(VALUE(RIGHT(C10,LEN(C10)-2)),"")</f>
        <v/>
      </c>
      <c r="I10" s="489" t="str">
        <f>IF(ISERROR(AVERAGE(H10:H13)*1.25*100),"",AVERAGE(H10:H13)*1.25*100)</f>
        <v/>
      </c>
      <c r="J10" s="90" t="str">
        <f>CONCATENATE(B10," / ",C10," / ",E10)</f>
        <v xml:space="preserve"> /  / </v>
      </c>
      <c r="K10" s="20" t="str">
        <f>CONCATENATE(B10," / ",C10," / ",E10)</f>
        <v xml:space="preserve"> /  / </v>
      </c>
    </row>
    <row r="11" spans="1:11" s="20" customFormat="1" ht="15" customHeight="1" x14ac:dyDescent="0.2">
      <c r="A11" s="219">
        <v>2</v>
      </c>
      <c r="B11" s="84"/>
      <c r="C11" s="85"/>
      <c r="D11" s="85"/>
      <c r="E11" s="85"/>
      <c r="F11" s="101" t="str">
        <f>IF(ISERROR(VLOOKUP(K11,VlookupTables!L:N,3,FALSE)),"",VLOOKUP(K11,VlookupTables!L:N,3,FALSE))</f>
        <v/>
      </c>
      <c r="G11" s="101" t="str">
        <f>IF(ISERROR(VLOOKUP(J11,VlookupTables!L:M,2,FALSE)),"",VLOOKUP(J11,VlookupTables!L:M,2,FALSE))</f>
        <v/>
      </c>
      <c r="H11" s="221" t="str">
        <f t="shared" ref="H11:H13" si="0">IFERROR(VALUE(RIGHT(C11,LEN(C11)-2)),"")</f>
        <v/>
      </c>
      <c r="I11" s="489"/>
      <c r="J11" s="90" t="str">
        <f>CONCATENATE(B11," / ",C11," / ",E11)</f>
        <v xml:space="preserve"> /  / </v>
      </c>
      <c r="K11" s="20" t="str">
        <f t="shared" ref="K11:K13" si="1">CONCATENATE(B11," / ",C11," / ",E11)</f>
        <v xml:space="preserve"> /  / </v>
      </c>
    </row>
    <row r="12" spans="1:11" s="20" customFormat="1" ht="15" customHeight="1" x14ac:dyDescent="0.2">
      <c r="A12" s="219">
        <v>3</v>
      </c>
      <c r="B12" s="84"/>
      <c r="C12" s="85"/>
      <c r="D12" s="85"/>
      <c r="E12" s="85"/>
      <c r="F12" s="101" t="str">
        <f>IF(ISERROR(VLOOKUP(K12,VlookupTables!L:N,3,FALSE)),"",VLOOKUP(K12,VlookupTables!L:N,3,FALSE))</f>
        <v/>
      </c>
      <c r="G12" s="101" t="str">
        <f>IF(ISERROR(VLOOKUP(J12,VlookupTables!L:M,2,FALSE)),"",VLOOKUP(J12,VlookupTables!L:M,2,FALSE))</f>
        <v/>
      </c>
      <c r="H12" s="221" t="str">
        <f t="shared" si="0"/>
        <v/>
      </c>
      <c r="I12" s="489"/>
      <c r="J12" s="90" t="str">
        <f>CONCATENATE(B12," / ",C12," / ",E12)</f>
        <v xml:space="preserve"> /  / </v>
      </c>
      <c r="K12" s="20" t="str">
        <f t="shared" si="1"/>
        <v xml:space="preserve"> /  / </v>
      </c>
    </row>
    <row r="13" spans="1:11" s="20" customFormat="1" ht="15" customHeight="1" thickBot="1" x14ac:dyDescent="0.25">
      <c r="A13" s="219">
        <v>4</v>
      </c>
      <c r="B13" s="224"/>
      <c r="C13" s="92"/>
      <c r="D13" s="92"/>
      <c r="E13" s="92"/>
      <c r="F13" s="102" t="str">
        <f>IF(ISERROR(VLOOKUP(K13,VlookupTables!L:N,3,FALSE)),"",VLOOKUP(K13,VlookupTables!L:N,3,FALSE))</f>
        <v/>
      </c>
      <c r="G13" s="102" t="str">
        <f>IF(ISERROR(VLOOKUP(J13,VlookupTables!L:M,2,FALSE)),"",VLOOKUP(J13,VlookupTables!L:M,2,FALSE))</f>
        <v/>
      </c>
      <c r="H13" s="221" t="str">
        <f t="shared" si="0"/>
        <v/>
      </c>
      <c r="I13" s="490"/>
      <c r="J13" s="90" t="str">
        <f>CONCATENATE(B13," / ",C13," / ",E13)</f>
        <v xml:space="preserve"> /  / </v>
      </c>
      <c r="K13" s="20" t="str">
        <f t="shared" si="1"/>
        <v xml:space="preserve"> /  / </v>
      </c>
    </row>
    <row r="14" spans="1:11" ht="24.95" customHeight="1" x14ac:dyDescent="0.2">
      <c r="A14" s="487" t="s">
        <v>47</v>
      </c>
      <c r="B14" s="488"/>
      <c r="C14" s="488"/>
      <c r="D14" s="491" t="s">
        <v>158</v>
      </c>
      <c r="E14" s="491"/>
      <c r="F14" s="339" t="s">
        <v>48</v>
      </c>
      <c r="G14" s="492"/>
      <c r="H14" s="492"/>
      <c r="I14" s="493"/>
      <c r="J14" s="88"/>
    </row>
    <row r="15" spans="1:11" ht="24.95" customHeight="1" x14ac:dyDescent="0.2">
      <c r="A15" s="315" t="s">
        <v>49</v>
      </c>
      <c r="B15" s="317"/>
      <c r="C15" s="317"/>
      <c r="D15" s="494"/>
      <c r="E15" s="495"/>
      <c r="F15" s="515"/>
      <c r="G15" s="515"/>
      <c r="H15" s="515"/>
      <c r="I15" s="516"/>
      <c r="J15" s="88"/>
    </row>
    <row r="16" spans="1:11" ht="24.95" customHeight="1" thickBot="1" x14ac:dyDescent="0.25">
      <c r="A16" s="344" t="s">
        <v>50</v>
      </c>
      <c r="B16" s="346"/>
      <c r="C16" s="346"/>
      <c r="D16" s="496"/>
      <c r="E16" s="497"/>
      <c r="F16" s="517"/>
      <c r="G16" s="517"/>
      <c r="H16" s="517"/>
      <c r="I16" s="518"/>
      <c r="J16" s="88"/>
    </row>
    <row r="17" spans="1:12" ht="15" customHeight="1" x14ac:dyDescent="0.2">
      <c r="A17" s="357" t="s">
        <v>79</v>
      </c>
      <c r="B17" s="358"/>
      <c r="C17" s="358"/>
      <c r="D17" s="358"/>
      <c r="E17" s="358"/>
      <c r="F17" s="358"/>
      <c r="G17" s="358"/>
      <c r="H17" s="358"/>
      <c r="I17" s="359"/>
      <c r="J17" s="88"/>
    </row>
    <row r="18" spans="1:12" ht="42" customHeight="1" x14ac:dyDescent="0.2">
      <c r="A18" s="478" t="s">
        <v>202</v>
      </c>
      <c r="B18" s="479"/>
      <c r="C18" s="479" t="s">
        <v>203</v>
      </c>
      <c r="D18" s="479" t="s">
        <v>44</v>
      </c>
      <c r="E18" s="479"/>
      <c r="F18" s="479" t="s">
        <v>219</v>
      </c>
      <c r="G18" s="479"/>
      <c r="H18" s="480" t="s">
        <v>204</v>
      </c>
      <c r="I18" s="481"/>
      <c r="J18" s="88"/>
    </row>
    <row r="19" spans="1:12" ht="52.5" customHeight="1" thickBot="1" x14ac:dyDescent="0.25">
      <c r="A19" s="476"/>
      <c r="B19" s="477"/>
      <c r="C19" s="482"/>
      <c r="D19" s="483"/>
      <c r="E19" s="483"/>
      <c r="F19" s="484" t="str">
        <f>IF(ISERROR(I10*0.7),"",I10*0.7)</f>
        <v/>
      </c>
      <c r="G19" s="484"/>
      <c r="H19" s="519" t="str">
        <f>IF(SUM(D19:G19)=0,"",IF(D19&gt;F19,"CONTINUE","FAIL"))</f>
        <v/>
      </c>
      <c r="I19" s="504"/>
      <c r="J19" s="88"/>
    </row>
    <row r="20" spans="1:12" ht="15" customHeight="1" x14ac:dyDescent="0.2">
      <c r="A20" s="334" t="s">
        <v>45</v>
      </c>
      <c r="B20" s="335"/>
      <c r="C20" s="335"/>
      <c r="D20" s="335"/>
      <c r="E20" s="335"/>
      <c r="F20" s="335"/>
      <c r="G20" s="335"/>
      <c r="H20" s="335"/>
      <c r="I20" s="336"/>
      <c r="J20" s="88"/>
    </row>
    <row r="21" spans="1:12" ht="42" customHeight="1" x14ac:dyDescent="0.2">
      <c r="A21" s="478" t="s">
        <v>37</v>
      </c>
      <c r="B21" s="479"/>
      <c r="C21" s="268" t="s">
        <v>41</v>
      </c>
      <c r="D21" s="268" t="s">
        <v>42</v>
      </c>
      <c r="E21" s="268" t="s">
        <v>205</v>
      </c>
      <c r="F21" s="268" t="s">
        <v>157</v>
      </c>
      <c r="G21" s="268" t="s">
        <v>39</v>
      </c>
      <c r="H21" s="268" t="s">
        <v>4</v>
      </c>
      <c r="I21" s="269" t="s">
        <v>206</v>
      </c>
      <c r="J21" s="88"/>
    </row>
    <row r="22" spans="1:12" ht="21" customHeight="1" thickBot="1" x14ac:dyDescent="0.25">
      <c r="A22" s="514"/>
      <c r="B22" s="482"/>
      <c r="C22" s="270"/>
      <c r="D22" s="270"/>
      <c r="E22" s="99" t="str">
        <f>IF(SUM(C22:D22)=0,"",D22-C22)</f>
        <v/>
      </c>
      <c r="F22" s="271" t="str">
        <f>IF(SUM(H10:H13)=0,"",CONCATENATE(ROUND(MAX(H10:H13)*1.25*10,0)," to ",ROUND(MAX(H10:H13)*1.25*15,0), " kPa"))</f>
        <v/>
      </c>
      <c r="G22" s="272"/>
      <c r="H22" s="272"/>
      <c r="I22" s="100" t="str">
        <f>IFERROR(VLOOKUP($H$22,VlookupTables!$A:$B,2,FALSE),"")</f>
        <v/>
      </c>
      <c r="J22" s="88"/>
    </row>
    <row r="23" spans="1:12" ht="15" customHeight="1" x14ac:dyDescent="0.2">
      <c r="A23" s="334" t="s">
        <v>45</v>
      </c>
      <c r="B23" s="335"/>
      <c r="C23" s="335"/>
      <c r="D23" s="335"/>
      <c r="E23" s="335"/>
      <c r="F23" s="336"/>
      <c r="G23" s="334" t="s">
        <v>68</v>
      </c>
      <c r="H23" s="335"/>
      <c r="I23" s="336"/>
      <c r="J23" s="88"/>
    </row>
    <row r="24" spans="1:12" s="10" customFormat="1" ht="91.5" customHeight="1" x14ac:dyDescent="0.2">
      <c r="A24" s="289" t="s">
        <v>38</v>
      </c>
      <c r="B24" s="268" t="s">
        <v>225</v>
      </c>
      <c r="C24" s="268" t="s">
        <v>217</v>
      </c>
      <c r="D24" s="290" t="s">
        <v>226</v>
      </c>
      <c r="E24" s="290" t="s">
        <v>227</v>
      </c>
      <c r="F24" s="291" t="s">
        <v>228</v>
      </c>
      <c r="G24" s="289" t="s">
        <v>66</v>
      </c>
      <c r="H24" s="268" t="s">
        <v>51</v>
      </c>
      <c r="I24" s="292" t="s">
        <v>81</v>
      </c>
      <c r="J24" s="89" t="s">
        <v>40</v>
      </c>
    </row>
    <row r="25" spans="1:12" ht="24.95" customHeight="1" x14ac:dyDescent="0.2">
      <c r="A25" s="219">
        <f>A10</f>
        <v>1</v>
      </c>
      <c r="B25" s="86" t="str">
        <f>IF(ISERROR(VLOOKUP(J25,VlookupTables!F:G,2,FALSE)),"",VLOOKUP(J25,VlookupTables!F:G,2,FALSE))</f>
        <v/>
      </c>
      <c r="C25" s="87" t="str">
        <f>IFERROR(PI()*(F10/2)^2*D10*1000,"")</f>
        <v/>
      </c>
      <c r="D25" s="87" t="str">
        <f>IF(ISERROR(SUM(1.2*C25*$G$22*((1/$I$22)+((F10/G10)/B25)))),"",SUM(1.2*C25*$G$22*((1/$I$22)+((F10/G10)/B25))))</f>
        <v/>
      </c>
      <c r="E25" s="512" t="str">
        <f>IF(SUM(D25:D28)=0,"",SUM(D25:D28))</f>
        <v/>
      </c>
      <c r="F25" s="503" t="str">
        <f>IF(E22="","",(IF(E25&gt;E22,"CONTINUE","FAIL")))</f>
        <v/>
      </c>
      <c r="G25" s="273" t="s">
        <v>80</v>
      </c>
      <c r="H25" s="84"/>
      <c r="I25" s="97"/>
      <c r="J25" s="91" t="str">
        <f>CONCATENATE($H$22," / ",B10)</f>
        <v xml:space="preserve"> / </v>
      </c>
    </row>
    <row r="26" spans="1:12" ht="24.95" customHeight="1" x14ac:dyDescent="0.2">
      <c r="A26" s="219">
        <f t="shared" ref="A26:A28" si="2">A11</f>
        <v>2</v>
      </c>
      <c r="B26" s="86" t="str">
        <f>IF(ISERROR(VLOOKUP(J26,VlookupTables!F:G,2,FALSE)),"",VLOOKUP(J26,VlookupTables!F:G,2,FALSE))</f>
        <v/>
      </c>
      <c r="C26" s="87" t="str">
        <f t="shared" ref="C26:C28" si="3">IFERROR(PI()*(F11/2)^2*D11*1000,"")</f>
        <v/>
      </c>
      <c r="D26" s="87" t="str">
        <f>IF(ISERROR(SUM(1.2*C26*$G$22*((1/$I$22)+((F11/G11)/B26)))),"",SUM(1.2*C26*$G$22*((1/$I$22)+((F11/G11)/B26))))</f>
        <v/>
      </c>
      <c r="E26" s="512"/>
      <c r="F26" s="503"/>
      <c r="G26" s="273" t="s">
        <v>160</v>
      </c>
      <c r="H26" s="84"/>
      <c r="I26" s="98"/>
      <c r="J26" s="91" t="str">
        <f t="shared" ref="J26:J28" si="4">CONCATENATE($H$22," / ",B11)</f>
        <v xml:space="preserve"> / </v>
      </c>
      <c r="L26" s="76"/>
    </row>
    <row r="27" spans="1:12" ht="24.95" customHeight="1" x14ac:dyDescent="0.2">
      <c r="A27" s="219">
        <f t="shared" si="2"/>
        <v>3</v>
      </c>
      <c r="B27" s="86" t="str">
        <f>IF(ISERROR(VLOOKUP(J27,VlookupTables!F:G,2,FALSE)),"",VLOOKUP(J27,VlookupTables!F:G,2,FALSE))</f>
        <v/>
      </c>
      <c r="C27" s="87" t="str">
        <f t="shared" si="3"/>
        <v/>
      </c>
      <c r="D27" s="87" t="str">
        <f>IF(ISERROR(SUM(1.2*C27*$G$22*((1/$I$22)+((F12/G12)/B27)))),"",SUM(1.2*C27*$G$22*((1/$I$22)+((F12/G12)/B27))))</f>
        <v/>
      </c>
      <c r="E27" s="512"/>
      <c r="F27" s="503"/>
      <c r="G27" s="273" t="s">
        <v>65</v>
      </c>
      <c r="H27" s="84"/>
      <c r="I27" s="98"/>
      <c r="J27" s="91" t="str">
        <f t="shared" si="4"/>
        <v xml:space="preserve"> / </v>
      </c>
      <c r="L27" s="76"/>
    </row>
    <row r="28" spans="1:12" ht="24.95" customHeight="1" thickBot="1" x14ac:dyDescent="0.25">
      <c r="A28" s="219">
        <f t="shared" si="2"/>
        <v>4</v>
      </c>
      <c r="B28" s="94" t="str">
        <f>IF(ISERROR(VLOOKUP(J28,VlookupTables!F:G,2,FALSE)),"",VLOOKUP(J28,VlookupTables!F:G,2,FALSE))</f>
        <v/>
      </c>
      <c r="C28" s="95" t="str">
        <f t="shared" si="3"/>
        <v/>
      </c>
      <c r="D28" s="95" t="str">
        <f>IF(ISERROR(SUM(1.2*C28*$G$22*((1/$I$22)+((F13/G13)/B28)))),"",SUM(1.2*C28*$G$22*((1/$I$22)+((F13/G13)/B28))))</f>
        <v/>
      </c>
      <c r="E28" s="513"/>
      <c r="F28" s="504"/>
      <c r="G28" s="274" t="s">
        <v>67</v>
      </c>
      <c r="H28" s="84"/>
      <c r="I28" s="211"/>
      <c r="J28" s="91" t="str">
        <f t="shared" si="4"/>
        <v xml:space="preserve"> / </v>
      </c>
      <c r="L28" s="76"/>
    </row>
    <row r="29" spans="1:12" ht="15" customHeight="1" x14ac:dyDescent="0.2">
      <c r="A29" s="455" t="s">
        <v>52</v>
      </c>
      <c r="B29" s="456"/>
      <c r="C29" s="456"/>
      <c r="D29" s="456"/>
      <c r="E29" s="456"/>
      <c r="F29" s="456"/>
      <c r="G29" s="456"/>
      <c r="H29" s="335" t="s">
        <v>57</v>
      </c>
      <c r="I29" s="336"/>
      <c r="J29" s="88"/>
    </row>
    <row r="30" spans="1:12" ht="42" customHeight="1" x14ac:dyDescent="0.2">
      <c r="A30" s="506" t="s">
        <v>53</v>
      </c>
      <c r="B30" s="507"/>
      <c r="C30" s="212"/>
      <c r="D30" s="505" t="s">
        <v>207</v>
      </c>
      <c r="E30" s="505"/>
      <c r="F30" s="511" t="s">
        <v>54</v>
      </c>
      <c r="G30" s="511"/>
      <c r="H30" s="499" t="str">
        <f>IF(ISBLANK(C30)=TRUE,"",IF(AND(C30="Y",C31="Y",C32="Y"),"PASS","FAIL"))</f>
        <v/>
      </c>
      <c r="I30" s="500"/>
      <c r="J30" s="204" t="str">
        <f>IF(ISBLANK(C30)=TRUE,"",IF(AND(C30="Y",C31="Y",C32="Y"),"PASS","FAIL"))</f>
        <v/>
      </c>
    </row>
    <row r="31" spans="1:12" ht="42" customHeight="1" x14ac:dyDescent="0.2">
      <c r="A31" s="506" t="s">
        <v>218</v>
      </c>
      <c r="B31" s="507"/>
      <c r="C31" s="212"/>
      <c r="D31" s="505" t="s">
        <v>170</v>
      </c>
      <c r="E31" s="505"/>
      <c r="F31" s="511" t="s">
        <v>55</v>
      </c>
      <c r="G31" s="511"/>
      <c r="H31" s="499"/>
      <c r="I31" s="500"/>
      <c r="J31" s="88"/>
    </row>
    <row r="32" spans="1:12" ht="42" customHeight="1" thickBot="1" x14ac:dyDescent="0.25">
      <c r="A32" s="508" t="s">
        <v>198</v>
      </c>
      <c r="B32" s="509"/>
      <c r="C32" s="213"/>
      <c r="D32" s="510" t="s">
        <v>192</v>
      </c>
      <c r="E32" s="510"/>
      <c r="F32" s="498" t="s">
        <v>56</v>
      </c>
      <c r="G32" s="498"/>
      <c r="H32" s="501"/>
      <c r="I32" s="502"/>
      <c r="J32" s="88"/>
    </row>
    <row r="33" spans="1:12" ht="15" customHeight="1" x14ac:dyDescent="0.2">
      <c r="A33" s="437" t="s">
        <v>58</v>
      </c>
      <c r="B33" s="438"/>
      <c r="C33" s="438"/>
      <c r="D33" s="438"/>
      <c r="E33" s="438"/>
      <c r="F33" s="438"/>
      <c r="G33" s="438"/>
      <c r="H33" s="438"/>
      <c r="I33" s="439"/>
      <c r="J33" s="88"/>
      <c r="L33" s="76"/>
    </row>
    <row r="34" spans="1:12" ht="24.95" customHeight="1" x14ac:dyDescent="0.2">
      <c r="A34" s="262" t="s">
        <v>59</v>
      </c>
      <c r="B34" s="275"/>
      <c r="C34" s="275"/>
      <c r="D34" s="237"/>
      <c r="E34" s="237"/>
      <c r="F34" s="237"/>
      <c r="G34" s="237"/>
      <c r="H34" s="237"/>
      <c r="I34" s="240"/>
      <c r="J34" s="19"/>
      <c r="K34" s="19"/>
      <c r="L34" s="76"/>
    </row>
    <row r="35" spans="1:12" ht="24.95" customHeight="1" x14ac:dyDescent="0.2">
      <c r="A35" s="236" t="s">
        <v>153</v>
      </c>
      <c r="B35" s="237"/>
      <c r="C35" s="237"/>
      <c r="D35" s="263" t="s">
        <v>61</v>
      </c>
      <c r="E35" s="237"/>
      <c r="F35" s="237" t="s">
        <v>153</v>
      </c>
      <c r="G35" s="237"/>
      <c r="H35" s="237"/>
      <c r="I35" s="276" t="s">
        <v>62</v>
      </c>
      <c r="J35" s="19"/>
      <c r="K35" s="19"/>
      <c r="L35" s="76"/>
    </row>
    <row r="36" spans="1:12" ht="24.95" customHeight="1" x14ac:dyDescent="0.2">
      <c r="A36" s="262" t="s">
        <v>63</v>
      </c>
      <c r="B36" s="275"/>
      <c r="C36" s="275"/>
      <c r="D36" s="237"/>
      <c r="E36" s="237"/>
      <c r="F36" s="237"/>
      <c r="G36" s="237"/>
      <c r="H36" s="237"/>
      <c r="I36" s="240"/>
      <c r="J36" s="19"/>
      <c r="K36" s="19"/>
      <c r="L36" s="76"/>
    </row>
    <row r="37" spans="1:12" ht="24.95" customHeight="1" thickBot="1" x14ac:dyDescent="0.25">
      <c r="A37" s="243" t="s">
        <v>153</v>
      </c>
      <c r="B37" s="265"/>
      <c r="C37" s="265"/>
      <c r="D37" s="267" t="s">
        <v>64</v>
      </c>
      <c r="E37" s="265"/>
      <c r="F37" s="265"/>
      <c r="G37" s="265"/>
      <c r="H37" s="265"/>
      <c r="I37" s="266"/>
      <c r="J37" s="19"/>
      <c r="K37" s="19"/>
      <c r="L37" s="19"/>
    </row>
    <row r="38" spans="1:12" ht="15" customHeight="1" x14ac:dyDescent="0.2">
      <c r="A38" s="437" t="s">
        <v>152</v>
      </c>
      <c r="B38" s="438"/>
      <c r="C38" s="438"/>
      <c r="D38" s="438"/>
      <c r="E38" s="438"/>
      <c r="F38" s="438"/>
      <c r="G38" s="438"/>
      <c r="H38" s="438"/>
      <c r="I38" s="439"/>
    </row>
    <row r="39" spans="1:12" ht="73.5" customHeight="1" thickBot="1" x14ac:dyDescent="0.25">
      <c r="A39" s="425" t="s">
        <v>229</v>
      </c>
      <c r="B39" s="426"/>
      <c r="C39" s="426"/>
      <c r="D39" s="426"/>
      <c r="E39" s="426"/>
      <c r="F39" s="426"/>
      <c r="G39" s="426"/>
      <c r="H39" s="426"/>
      <c r="I39" s="427"/>
    </row>
    <row r="40" spans="1:12" ht="11.25" customHeight="1" x14ac:dyDescent="0.2"/>
    <row r="41" spans="1:12" ht="11.25" customHeight="1" x14ac:dyDescent="0.2"/>
    <row r="42" spans="1:12" ht="11.25" customHeight="1" x14ac:dyDescent="0.2"/>
    <row r="43" spans="1:12" ht="14.25" customHeight="1" x14ac:dyDescent="0.2"/>
    <row r="44" spans="1:12" ht="12.75" customHeight="1" x14ac:dyDescent="0.2"/>
    <row r="45" spans="1:12" ht="12.75" customHeight="1" x14ac:dyDescent="0.2"/>
    <row r="46" spans="1:12" ht="12.75" customHeight="1" x14ac:dyDescent="0.2"/>
    <row r="47" spans="1:12" ht="13.5" customHeight="1" x14ac:dyDescent="0.2"/>
    <row r="49" ht="13.5" customHeight="1" x14ac:dyDescent="0.2"/>
    <row r="50" ht="16.5" customHeight="1" x14ac:dyDescent="0.2"/>
    <row r="51" ht="33" customHeight="1" x14ac:dyDescent="0.2"/>
    <row r="52" ht="33" customHeight="1" x14ac:dyDescent="0.2"/>
    <row r="53" ht="39" customHeight="1" x14ac:dyDescent="0.2"/>
    <row r="54" ht="35.25" customHeight="1" x14ac:dyDescent="0.2"/>
    <row r="63" ht="16.5" customHeight="1" x14ac:dyDescent="0.2"/>
  </sheetData>
  <sheetProtection sheet="1"/>
  <mergeCells count="63">
    <mergeCell ref="H19:I19"/>
    <mergeCell ref="A20:I20"/>
    <mergeCell ref="A17:I17"/>
    <mergeCell ref="F15:I15"/>
    <mergeCell ref="F16:I16"/>
    <mergeCell ref="A15:C15"/>
    <mergeCell ref="A16:C16"/>
    <mergeCell ref="A38:I38"/>
    <mergeCell ref="A39:I39"/>
    <mergeCell ref="A33:I33"/>
    <mergeCell ref="G23:I23"/>
    <mergeCell ref="A21:B22"/>
    <mergeCell ref="A23:F23"/>
    <mergeCell ref="D15:E15"/>
    <mergeCell ref="D16:E16"/>
    <mergeCell ref="F32:G32"/>
    <mergeCell ref="H30:I32"/>
    <mergeCell ref="F25:F28"/>
    <mergeCell ref="D30:E30"/>
    <mergeCell ref="A29:G29"/>
    <mergeCell ref="H29:I29"/>
    <mergeCell ref="A30:B30"/>
    <mergeCell ref="A31:B31"/>
    <mergeCell ref="A32:B32"/>
    <mergeCell ref="D31:E31"/>
    <mergeCell ref="D32:E32"/>
    <mergeCell ref="F30:G30"/>
    <mergeCell ref="F31:G31"/>
    <mergeCell ref="E25:E28"/>
    <mergeCell ref="A6:B6"/>
    <mergeCell ref="A5:B5"/>
    <mergeCell ref="A8:I8"/>
    <mergeCell ref="A14:C14"/>
    <mergeCell ref="I10:I13"/>
    <mergeCell ref="D14:E14"/>
    <mergeCell ref="F14:I14"/>
    <mergeCell ref="C7:E7"/>
    <mergeCell ref="C6:E6"/>
    <mergeCell ref="C5:E5"/>
    <mergeCell ref="A1:I1"/>
    <mergeCell ref="A19:B19"/>
    <mergeCell ref="A18:B18"/>
    <mergeCell ref="H18:I18"/>
    <mergeCell ref="C18:C19"/>
    <mergeCell ref="D19:E19"/>
    <mergeCell ref="D18:E18"/>
    <mergeCell ref="F18:G18"/>
    <mergeCell ref="F19:G19"/>
    <mergeCell ref="A7:B7"/>
    <mergeCell ref="A4:B4"/>
    <mergeCell ref="A3:B3"/>
    <mergeCell ref="A2:B2"/>
    <mergeCell ref="C2:E2"/>
    <mergeCell ref="C3:I3"/>
    <mergeCell ref="C4:I4"/>
    <mergeCell ref="F2:G2"/>
    <mergeCell ref="F5:G5"/>
    <mergeCell ref="F6:G6"/>
    <mergeCell ref="F7:G7"/>
    <mergeCell ref="H2:I2"/>
    <mergeCell ref="H5:I5"/>
    <mergeCell ref="H6:I6"/>
    <mergeCell ref="H7:I7"/>
  </mergeCells>
  <conditionalFormatting sqref="H19:I19">
    <cfRule type="expression" dxfId="8" priority="3">
      <formula>$H$19=""</formula>
    </cfRule>
    <cfRule type="expression" dxfId="7" priority="9">
      <formula>$H$19="FAIL"</formula>
    </cfRule>
    <cfRule type="expression" dxfId="6" priority="11">
      <formula>$H$19="CONTINUE"</formula>
    </cfRule>
  </conditionalFormatting>
  <conditionalFormatting sqref="F25:F28">
    <cfRule type="expression" dxfId="5" priority="2">
      <formula>$F$25=""</formula>
    </cfRule>
    <cfRule type="expression" dxfId="4" priority="6">
      <formula>$F$25="FAIL"</formula>
    </cfRule>
    <cfRule type="expression" dxfId="3" priority="8">
      <formula>$F$25="CONTINUE"</formula>
    </cfRule>
  </conditionalFormatting>
  <conditionalFormatting sqref="H30:I32">
    <cfRule type="expression" dxfId="2" priority="1">
      <formula>$H$30=""</formula>
    </cfRule>
    <cfRule type="expression" dxfId="1" priority="4">
      <formula>$H$30="FAIL"</formula>
    </cfRule>
    <cfRule type="expression" dxfId="0" priority="5">
      <formula>$H$30="PASS"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VlookupTables!$Q$2:$Q$4</xm:f>
          </x14:formula1>
          <xm:sqref>B10:B13</xm:sqref>
        </x14:dataValidation>
        <x14:dataValidation type="list" allowBlank="1" showInputMessage="1" showErrorMessage="1">
          <x14:formula1>
            <xm:f>VlookupTables!$R$2:$R$7</xm:f>
          </x14:formula1>
          <xm:sqref>C10:C13</xm:sqref>
        </x14:dataValidation>
        <x14:dataValidation type="list" allowBlank="1" showInputMessage="1" showErrorMessage="1">
          <x14:formula1>
            <xm:f>VlookupTables!$S$2:$S$20</xm:f>
          </x14:formula1>
          <xm:sqref>E10:E13</xm:sqref>
        </x14:dataValidation>
        <x14:dataValidation type="list" allowBlank="1" showInputMessage="1" showErrorMessage="1">
          <x14:formula1>
            <xm:f>VlookupTables!$Q$11:$Q$13</xm:f>
          </x14:formula1>
          <xm:sqref>C30:C32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19" zoomScaleNormal="100" zoomScaleSheetLayoutView="100" workbookViewId="0">
      <selection activeCell="C25" sqref="C25:D25"/>
    </sheetView>
  </sheetViews>
  <sheetFormatPr defaultRowHeight="15" x14ac:dyDescent="0.25"/>
  <cols>
    <col min="1" max="1" width="25" style="119" customWidth="1"/>
    <col min="2" max="2" width="26.7109375" style="119" customWidth="1"/>
    <col min="3" max="5" width="20.7109375" style="119" customWidth="1"/>
    <col min="6" max="16384" width="9.140625" style="119"/>
  </cols>
  <sheetData>
    <row r="1" spans="1:5" ht="42" customHeight="1" thickBot="1" x14ac:dyDescent="0.3">
      <c r="A1" s="556" t="s">
        <v>109</v>
      </c>
      <c r="B1" s="556"/>
      <c r="C1" s="556"/>
      <c r="D1" s="556"/>
      <c r="E1" s="556"/>
    </row>
    <row r="2" spans="1:5" ht="24.75" customHeight="1" x14ac:dyDescent="0.25">
      <c r="A2" s="305" t="s">
        <v>177</v>
      </c>
      <c r="B2" s="306"/>
      <c r="C2" s="307" t="s">
        <v>236</v>
      </c>
      <c r="D2" s="561"/>
      <c r="E2" s="562"/>
    </row>
    <row r="3" spans="1:5" ht="24.75" customHeight="1" x14ac:dyDescent="0.25">
      <c r="A3" s="296" t="s">
        <v>94</v>
      </c>
      <c r="B3" s="557"/>
      <c r="C3" s="557"/>
      <c r="D3" s="557"/>
      <c r="E3" s="558"/>
    </row>
    <row r="4" spans="1:5" ht="24.75" customHeight="1" x14ac:dyDescent="0.25">
      <c r="A4" s="296" t="s">
        <v>178</v>
      </c>
      <c r="B4" s="559"/>
      <c r="C4" s="559"/>
      <c r="D4" s="559"/>
      <c r="E4" s="560"/>
    </row>
    <row r="5" spans="1:5" ht="24.75" customHeight="1" x14ac:dyDescent="0.25">
      <c r="A5" s="296" t="s">
        <v>210</v>
      </c>
      <c r="B5" s="308"/>
      <c r="C5" s="309" t="s">
        <v>182</v>
      </c>
      <c r="D5" s="559"/>
      <c r="E5" s="560"/>
    </row>
    <row r="6" spans="1:5" ht="24.75" customHeight="1" x14ac:dyDescent="0.25">
      <c r="A6" s="296" t="s">
        <v>179</v>
      </c>
      <c r="B6" s="308"/>
      <c r="C6" s="309" t="s">
        <v>183</v>
      </c>
      <c r="D6" s="559"/>
      <c r="E6" s="560"/>
    </row>
    <row r="7" spans="1:5" ht="24.75" customHeight="1" thickBot="1" x14ac:dyDescent="0.3">
      <c r="A7" s="310" t="s">
        <v>180</v>
      </c>
      <c r="B7" s="311"/>
      <c r="C7" s="312" t="s">
        <v>184</v>
      </c>
      <c r="D7" s="554"/>
      <c r="E7" s="555"/>
    </row>
    <row r="8" spans="1:5" x14ac:dyDescent="0.25">
      <c r="A8" s="547" t="s">
        <v>46</v>
      </c>
      <c r="B8" s="491"/>
      <c r="C8" s="491"/>
      <c r="D8" s="491"/>
      <c r="E8" s="530"/>
    </row>
    <row r="9" spans="1:5" ht="24.95" customHeight="1" x14ac:dyDescent="0.25">
      <c r="A9" s="296" t="s">
        <v>235</v>
      </c>
      <c r="B9" s="308"/>
      <c r="C9" s="309" t="s">
        <v>237</v>
      </c>
      <c r="D9" s="308"/>
      <c r="E9" s="548" t="s">
        <v>223</v>
      </c>
    </row>
    <row r="10" spans="1:5" ht="24.95" customHeight="1" x14ac:dyDescent="0.25">
      <c r="A10" s="296" t="s">
        <v>188</v>
      </c>
      <c r="B10" s="308"/>
      <c r="C10" s="309" t="s">
        <v>238</v>
      </c>
      <c r="D10" s="313" t="str">
        <f>IF(D9=0,"",D9*1.25*100)</f>
        <v/>
      </c>
      <c r="E10" s="548"/>
    </row>
    <row r="11" spans="1:5" ht="24.95" customHeight="1" thickBot="1" x14ac:dyDescent="0.3">
      <c r="A11" s="310" t="s">
        <v>189</v>
      </c>
      <c r="B11" s="311"/>
      <c r="C11" s="551"/>
      <c r="D11" s="552"/>
      <c r="E11" s="553"/>
    </row>
    <row r="12" spans="1:5" ht="25.5" x14ac:dyDescent="0.25">
      <c r="A12" s="524" t="s">
        <v>47</v>
      </c>
      <c r="B12" s="525"/>
      <c r="C12" s="253" t="s">
        <v>158</v>
      </c>
      <c r="D12" s="491" t="s">
        <v>48</v>
      </c>
      <c r="E12" s="530"/>
    </row>
    <row r="13" spans="1:5" ht="24.95" customHeight="1" x14ac:dyDescent="0.25">
      <c r="A13" s="526" t="s">
        <v>110</v>
      </c>
      <c r="B13" s="527"/>
      <c r="C13" s="225"/>
      <c r="D13" s="531"/>
      <c r="E13" s="532"/>
    </row>
    <row r="14" spans="1:5" ht="24.95" customHeight="1" x14ac:dyDescent="0.25">
      <c r="A14" s="526" t="s">
        <v>111</v>
      </c>
      <c r="B14" s="527"/>
      <c r="C14" s="225"/>
      <c r="D14" s="531"/>
      <c r="E14" s="532"/>
    </row>
    <row r="15" spans="1:5" ht="24.95" customHeight="1" x14ac:dyDescent="0.25">
      <c r="A15" s="526" t="s">
        <v>112</v>
      </c>
      <c r="B15" s="527"/>
      <c r="C15" s="294"/>
      <c r="D15" s="549"/>
      <c r="E15" s="550"/>
    </row>
    <row r="16" spans="1:5" ht="24.95" customHeight="1" x14ac:dyDescent="0.25">
      <c r="A16" s="526" t="s">
        <v>113</v>
      </c>
      <c r="B16" s="527"/>
      <c r="C16" s="295"/>
      <c r="D16" s="520"/>
      <c r="E16" s="521"/>
    </row>
    <row r="17" spans="1:5" ht="70.5" customHeight="1" x14ac:dyDescent="0.25">
      <c r="A17" s="526" t="s">
        <v>240</v>
      </c>
      <c r="B17" s="527"/>
      <c r="C17" s="295"/>
      <c r="D17" s="520"/>
      <c r="E17" s="521"/>
    </row>
    <row r="18" spans="1:5" ht="82.5" customHeight="1" x14ac:dyDescent="0.25">
      <c r="A18" s="526" t="s">
        <v>239</v>
      </c>
      <c r="B18" s="527"/>
      <c r="C18" s="295"/>
      <c r="D18" s="520"/>
      <c r="E18" s="521"/>
    </row>
    <row r="19" spans="1:5" ht="24.95" customHeight="1" x14ac:dyDescent="0.25">
      <c r="A19" s="526" t="s">
        <v>233</v>
      </c>
      <c r="B19" s="527"/>
      <c r="C19" s="295"/>
      <c r="D19" s="520"/>
      <c r="E19" s="521"/>
    </row>
    <row r="20" spans="1:5" ht="24.95" customHeight="1" x14ac:dyDescent="0.25">
      <c r="A20" s="526" t="s">
        <v>114</v>
      </c>
      <c r="B20" s="527"/>
      <c r="C20" s="295"/>
      <c r="D20" s="520"/>
      <c r="E20" s="521"/>
    </row>
    <row r="21" spans="1:5" ht="24.95" customHeight="1" thickBot="1" x14ac:dyDescent="0.3">
      <c r="A21" s="528" t="s">
        <v>156</v>
      </c>
      <c r="B21" s="529"/>
      <c r="C21" s="220"/>
      <c r="D21" s="522"/>
      <c r="E21" s="523"/>
    </row>
    <row r="22" spans="1:5" ht="16.5" customHeight="1" x14ac:dyDescent="0.25">
      <c r="A22" s="536" t="s">
        <v>154</v>
      </c>
      <c r="B22" s="537"/>
      <c r="C22" s="537"/>
      <c r="D22" s="537"/>
      <c r="E22" s="538"/>
    </row>
    <row r="23" spans="1:5" ht="24.95" customHeight="1" x14ac:dyDescent="0.25">
      <c r="A23" s="296" t="s">
        <v>241</v>
      </c>
      <c r="B23" s="212"/>
      <c r="C23" s="539" t="s">
        <v>234</v>
      </c>
      <c r="D23" s="539"/>
      <c r="E23" s="314" t="s">
        <v>54</v>
      </c>
    </row>
    <row r="24" spans="1:5" ht="24.95" customHeight="1" x14ac:dyDescent="0.25">
      <c r="A24" s="296" t="s">
        <v>242</v>
      </c>
      <c r="B24" s="212"/>
      <c r="C24" s="540" t="s">
        <v>244</v>
      </c>
      <c r="D24" s="540"/>
      <c r="E24" s="314" t="s">
        <v>55</v>
      </c>
    </row>
    <row r="25" spans="1:5" ht="15" customHeight="1" thickBot="1" x14ac:dyDescent="0.3">
      <c r="A25" s="545"/>
      <c r="B25" s="546"/>
      <c r="C25" s="541" t="s">
        <v>57</v>
      </c>
      <c r="D25" s="541"/>
      <c r="E25" s="261" t="str">
        <f>IF(ISBLANK(B23),"",IF(AND(B23="Y",B24="Y"),"PASS","FAIL"))</f>
        <v/>
      </c>
    </row>
    <row r="26" spans="1:5" x14ac:dyDescent="0.25">
      <c r="A26" s="542" t="s">
        <v>58</v>
      </c>
      <c r="B26" s="543"/>
      <c r="C26" s="543"/>
      <c r="D26" s="543"/>
      <c r="E26" s="544"/>
    </row>
    <row r="27" spans="1:5" ht="24.95" customHeight="1" x14ac:dyDescent="0.25">
      <c r="A27" s="297" t="s">
        <v>59</v>
      </c>
      <c r="B27" s="298"/>
      <c r="C27" s="298"/>
      <c r="D27" s="298"/>
      <c r="E27" s="299"/>
    </row>
    <row r="28" spans="1:5" ht="24.95" customHeight="1" x14ac:dyDescent="0.25">
      <c r="A28" s="300" t="s">
        <v>243</v>
      </c>
      <c r="B28" s="301" t="s">
        <v>61</v>
      </c>
      <c r="C28" s="298"/>
      <c r="D28" s="298" t="s">
        <v>243</v>
      </c>
      <c r="E28" s="302" t="s">
        <v>62</v>
      </c>
    </row>
    <row r="29" spans="1:5" ht="24.95" customHeight="1" x14ac:dyDescent="0.25">
      <c r="A29" s="297" t="s">
        <v>63</v>
      </c>
      <c r="B29" s="298"/>
      <c r="C29" s="298"/>
      <c r="D29" s="298"/>
      <c r="E29" s="299"/>
    </row>
    <row r="30" spans="1:5" ht="24.95" customHeight="1" thickBot="1" x14ac:dyDescent="0.3">
      <c r="A30" s="300" t="s">
        <v>243</v>
      </c>
      <c r="B30" s="303" t="s">
        <v>64</v>
      </c>
      <c r="C30" s="298"/>
      <c r="D30" s="298"/>
      <c r="E30" s="304"/>
    </row>
    <row r="31" spans="1:5" x14ac:dyDescent="0.25">
      <c r="A31" s="542" t="s">
        <v>152</v>
      </c>
      <c r="B31" s="543"/>
      <c r="C31" s="543"/>
      <c r="D31" s="543"/>
      <c r="E31" s="544"/>
    </row>
    <row r="32" spans="1:5" ht="77.25" customHeight="1" thickBot="1" x14ac:dyDescent="0.3">
      <c r="A32" s="533" t="s">
        <v>231</v>
      </c>
      <c r="B32" s="534"/>
      <c r="C32" s="534"/>
      <c r="D32" s="534"/>
      <c r="E32" s="535"/>
    </row>
  </sheetData>
  <sheetProtection sheet="1" objects="1" scenarios="1"/>
  <mergeCells count="38">
    <mergeCell ref="D7:E7"/>
    <mergeCell ref="A1:E1"/>
    <mergeCell ref="B3:E3"/>
    <mergeCell ref="B4:E4"/>
    <mergeCell ref="D5:E5"/>
    <mergeCell ref="D6:E6"/>
    <mergeCell ref="D2:E2"/>
    <mergeCell ref="A8:E8"/>
    <mergeCell ref="E9:E10"/>
    <mergeCell ref="D17:E17"/>
    <mergeCell ref="D18:E18"/>
    <mergeCell ref="D19:E19"/>
    <mergeCell ref="D16:E16"/>
    <mergeCell ref="D15:E15"/>
    <mergeCell ref="C11:E11"/>
    <mergeCell ref="A32:E32"/>
    <mergeCell ref="A22:E22"/>
    <mergeCell ref="C23:D23"/>
    <mergeCell ref="C24:D24"/>
    <mergeCell ref="C25:D25"/>
    <mergeCell ref="A26:E26"/>
    <mergeCell ref="A31:E31"/>
    <mergeCell ref="A25:B25"/>
    <mergeCell ref="D20:E20"/>
    <mergeCell ref="D21:E2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D12:E12"/>
    <mergeCell ref="D13:E13"/>
    <mergeCell ref="D14:E14"/>
  </mergeCells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Footer>&amp;R&amp;F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VlookupTables!$Q$11:$Q$13</xm:f>
          </x14:formula1>
          <xm:sqref>B23:B24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workbookViewId="0">
      <selection activeCell="T24" sqref="T24"/>
    </sheetView>
  </sheetViews>
  <sheetFormatPr defaultRowHeight="12.75" customHeight="1" x14ac:dyDescent="0.2"/>
  <cols>
    <col min="1" max="10" width="7" style="11" customWidth="1"/>
    <col min="11" max="11" width="7.42578125" style="11" customWidth="1"/>
    <col min="12" max="12" width="2" style="23" customWidth="1"/>
    <col min="13" max="13" width="11.28515625" customWidth="1"/>
    <col min="14" max="14" width="11.42578125" customWidth="1"/>
    <col min="15" max="15" width="1.140625" style="18" customWidth="1"/>
    <col min="16" max="16" width="10.28515625" customWidth="1"/>
    <col min="17" max="17" width="10.42578125" customWidth="1"/>
    <col min="18" max="18" width="10" customWidth="1"/>
  </cols>
  <sheetData>
    <row r="1" spans="1:18" ht="35.25" customHeight="1" x14ac:dyDescent="0.2">
      <c r="A1" s="575" t="s">
        <v>73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</row>
    <row r="2" spans="1:18" ht="12.75" customHeight="1" x14ac:dyDescent="0.2">
      <c r="A2" s="581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</row>
    <row r="3" spans="1:18" ht="12.75" customHeight="1" x14ac:dyDescent="0.2">
      <c r="A3" s="577" t="s">
        <v>74</v>
      </c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</row>
    <row r="4" spans="1:18" ht="12.75" customHeight="1" x14ac:dyDescent="0.2">
      <c r="A4" s="577" t="s">
        <v>75</v>
      </c>
      <c r="B4" s="577"/>
      <c r="C4" s="577"/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</row>
    <row r="5" spans="1:18" ht="12.75" customHeight="1" x14ac:dyDescent="0.2">
      <c r="A5" s="577" t="s">
        <v>76</v>
      </c>
      <c r="B5" s="577"/>
      <c r="C5" s="577"/>
      <c r="D5" s="577"/>
      <c r="E5" s="577"/>
      <c r="F5" s="577"/>
      <c r="G5" s="577"/>
      <c r="H5" s="577"/>
      <c r="I5" s="577"/>
      <c r="J5" s="577"/>
      <c r="K5" s="577"/>
      <c r="L5" s="577"/>
      <c r="M5" s="577"/>
      <c r="N5" s="577"/>
      <c r="O5" s="577"/>
      <c r="P5" s="577"/>
      <c r="Q5" s="577"/>
      <c r="R5" s="577"/>
    </row>
    <row r="6" spans="1:18" ht="12.75" customHeight="1" thickBot="1" x14ac:dyDescent="0.25">
      <c r="A6" s="581"/>
      <c r="B6" s="581"/>
      <c r="C6" s="58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581"/>
      <c r="P6" s="581"/>
      <c r="Q6" s="581"/>
      <c r="R6" s="581"/>
    </row>
    <row r="7" spans="1:18" s="4" customFormat="1" ht="27.75" customHeight="1" thickBot="1" x14ac:dyDescent="0.25">
      <c r="A7" s="565" t="s">
        <v>11</v>
      </c>
      <c r="B7" s="566"/>
      <c r="C7" s="566"/>
      <c r="D7" s="566"/>
      <c r="E7" s="566"/>
      <c r="F7" s="566"/>
      <c r="G7" s="566"/>
      <c r="H7" s="566"/>
      <c r="I7" s="566"/>
      <c r="J7" s="566"/>
      <c r="K7" s="567"/>
      <c r="L7" s="62"/>
      <c r="M7" s="584" t="s">
        <v>32</v>
      </c>
      <c r="N7" s="585"/>
      <c r="O7" s="67"/>
      <c r="P7" s="570" t="s">
        <v>29</v>
      </c>
      <c r="Q7" s="571"/>
      <c r="R7" s="572"/>
    </row>
    <row r="8" spans="1:18" ht="12.75" customHeight="1" x14ac:dyDescent="0.2">
      <c r="A8" s="578"/>
      <c r="B8" s="579"/>
      <c r="C8" s="580"/>
      <c r="D8" s="568" t="s">
        <v>12</v>
      </c>
      <c r="E8" s="569"/>
      <c r="F8" s="568" t="s">
        <v>13</v>
      </c>
      <c r="G8" s="569"/>
      <c r="H8" s="568" t="s">
        <v>14</v>
      </c>
      <c r="I8" s="569"/>
      <c r="J8" s="568" t="s">
        <v>15</v>
      </c>
      <c r="K8" s="569"/>
      <c r="L8" s="54"/>
      <c r="M8" s="586"/>
      <c r="N8" s="587"/>
      <c r="O8" s="68"/>
      <c r="P8" s="582" t="s">
        <v>33</v>
      </c>
      <c r="Q8" s="9" t="s">
        <v>10</v>
      </c>
      <c r="R8" s="41" t="s">
        <v>77</v>
      </c>
    </row>
    <row r="9" spans="1:18" ht="12.75" customHeight="1" x14ac:dyDescent="0.2">
      <c r="A9" s="563" t="s">
        <v>16</v>
      </c>
      <c r="B9" s="574"/>
      <c r="C9" s="564"/>
      <c r="D9" s="563" t="s">
        <v>17</v>
      </c>
      <c r="E9" s="564"/>
      <c r="F9" s="563" t="s">
        <v>18</v>
      </c>
      <c r="G9" s="564"/>
      <c r="H9" s="563" t="s">
        <v>1</v>
      </c>
      <c r="I9" s="564"/>
      <c r="J9" s="563" t="s">
        <v>19</v>
      </c>
      <c r="K9" s="564"/>
      <c r="L9" s="54"/>
      <c r="M9" s="24" t="s">
        <v>33</v>
      </c>
      <c r="N9" s="25" t="s">
        <v>5</v>
      </c>
      <c r="O9" s="69"/>
      <c r="P9" s="583"/>
      <c r="Q9" s="9" t="s">
        <v>7</v>
      </c>
      <c r="R9" s="41" t="s">
        <v>7</v>
      </c>
    </row>
    <row r="10" spans="1:18" ht="12.75" customHeight="1" x14ac:dyDescent="0.2">
      <c r="A10" s="563" t="s">
        <v>9</v>
      </c>
      <c r="B10" s="574"/>
      <c r="C10" s="564"/>
      <c r="D10" s="563" t="s">
        <v>18</v>
      </c>
      <c r="E10" s="564"/>
      <c r="F10" s="563" t="s">
        <v>1</v>
      </c>
      <c r="G10" s="564"/>
      <c r="H10" s="563" t="s">
        <v>19</v>
      </c>
      <c r="I10" s="564"/>
      <c r="J10" s="563" t="s">
        <v>20</v>
      </c>
      <c r="K10" s="564"/>
      <c r="L10" s="54"/>
      <c r="M10" s="32">
        <v>5</v>
      </c>
      <c r="N10" s="40">
        <v>2080000</v>
      </c>
      <c r="O10" s="69"/>
      <c r="P10" s="32">
        <v>5</v>
      </c>
      <c r="Q10" s="21">
        <v>680000</v>
      </c>
      <c r="R10" s="40">
        <v>900000</v>
      </c>
    </row>
    <row r="11" spans="1:18" ht="26.25" customHeight="1" x14ac:dyDescent="0.2">
      <c r="A11" s="29" t="s">
        <v>21</v>
      </c>
      <c r="B11" s="30" t="s">
        <v>22</v>
      </c>
      <c r="C11" s="50" t="s">
        <v>23</v>
      </c>
      <c r="D11" s="42" t="s">
        <v>24</v>
      </c>
      <c r="E11" s="31" t="s">
        <v>25</v>
      </c>
      <c r="F11" s="42" t="s">
        <v>24</v>
      </c>
      <c r="G11" s="31" t="s">
        <v>25</v>
      </c>
      <c r="H11" s="42" t="s">
        <v>24</v>
      </c>
      <c r="I11" s="31" t="s">
        <v>25</v>
      </c>
      <c r="J11" s="42" t="s">
        <v>24</v>
      </c>
      <c r="K11" s="31" t="s">
        <v>25</v>
      </c>
      <c r="L11" s="63"/>
      <c r="M11" s="34">
        <v>6</v>
      </c>
      <c r="N11" s="35">
        <v>2086000</v>
      </c>
      <c r="O11" s="69"/>
      <c r="P11" s="34">
        <v>6</v>
      </c>
      <c r="Q11" s="26">
        <v>666000</v>
      </c>
      <c r="R11" s="35">
        <v>876000</v>
      </c>
    </row>
    <row r="12" spans="1:18" ht="12.75" customHeight="1" x14ac:dyDescent="0.2">
      <c r="A12" s="32">
        <v>63</v>
      </c>
      <c r="B12" s="27">
        <v>63</v>
      </c>
      <c r="C12" s="51">
        <v>63.6</v>
      </c>
      <c r="D12" s="43" t="s">
        <v>26</v>
      </c>
      <c r="E12" s="33" t="s">
        <v>26</v>
      </c>
      <c r="F12" s="46" t="s">
        <v>26</v>
      </c>
      <c r="G12" s="33" t="s">
        <v>26</v>
      </c>
      <c r="H12" s="46">
        <v>6.1</v>
      </c>
      <c r="I12" s="47">
        <v>51.1</v>
      </c>
      <c r="J12" s="46" t="s">
        <v>26</v>
      </c>
      <c r="K12" s="33" t="s">
        <v>26</v>
      </c>
      <c r="L12" s="64"/>
      <c r="M12" s="32">
        <v>7</v>
      </c>
      <c r="N12" s="40">
        <v>2092000</v>
      </c>
      <c r="O12" s="69"/>
      <c r="P12" s="32">
        <v>7</v>
      </c>
      <c r="Q12" s="21">
        <v>652000</v>
      </c>
      <c r="R12" s="40">
        <v>862000</v>
      </c>
    </row>
    <row r="13" spans="1:18" ht="12.75" customHeight="1" x14ac:dyDescent="0.2">
      <c r="A13" s="34">
        <v>75</v>
      </c>
      <c r="B13" s="28">
        <v>75</v>
      </c>
      <c r="C13" s="52">
        <v>75.7</v>
      </c>
      <c r="D13" s="44">
        <v>4.8</v>
      </c>
      <c r="E13" s="35">
        <v>65.8</v>
      </c>
      <c r="F13" s="44">
        <v>5.9</v>
      </c>
      <c r="G13" s="35">
        <v>63.7</v>
      </c>
      <c r="H13" s="44">
        <v>7.2</v>
      </c>
      <c r="I13" s="48">
        <v>61</v>
      </c>
      <c r="J13" s="44">
        <v>8.9</v>
      </c>
      <c r="K13" s="35">
        <v>57.6</v>
      </c>
      <c r="L13" s="54"/>
      <c r="M13" s="34">
        <v>8</v>
      </c>
      <c r="N13" s="35">
        <v>2098000</v>
      </c>
      <c r="O13" s="69"/>
      <c r="P13" s="34">
        <v>8</v>
      </c>
      <c r="Q13" s="26">
        <v>638000</v>
      </c>
      <c r="R13" s="35">
        <v>848000</v>
      </c>
    </row>
    <row r="14" spans="1:18" ht="12.75" customHeight="1" x14ac:dyDescent="0.2">
      <c r="A14" s="32">
        <v>90</v>
      </c>
      <c r="B14" s="27">
        <v>90</v>
      </c>
      <c r="C14" s="51">
        <v>90.9</v>
      </c>
      <c r="D14" s="43">
        <v>5.7</v>
      </c>
      <c r="E14" s="33">
        <v>79</v>
      </c>
      <c r="F14" s="46">
        <v>7</v>
      </c>
      <c r="G14" s="33">
        <v>76.5</v>
      </c>
      <c r="H14" s="46">
        <v>8.6999999999999993</v>
      </c>
      <c r="I14" s="47">
        <v>73.099999999999994</v>
      </c>
      <c r="J14" s="46">
        <v>10.7</v>
      </c>
      <c r="K14" s="33">
        <v>69.099999999999994</v>
      </c>
      <c r="L14" s="64"/>
      <c r="M14" s="32">
        <v>9</v>
      </c>
      <c r="N14" s="40">
        <v>2104000</v>
      </c>
      <c r="O14" s="69"/>
      <c r="P14" s="32">
        <v>9</v>
      </c>
      <c r="Q14" s="21">
        <v>624000</v>
      </c>
      <c r="R14" s="40">
        <v>834000</v>
      </c>
    </row>
    <row r="15" spans="1:18" ht="12.75" customHeight="1" x14ac:dyDescent="0.2">
      <c r="A15" s="34">
        <v>110</v>
      </c>
      <c r="B15" s="28">
        <v>110</v>
      </c>
      <c r="C15" s="52">
        <v>111</v>
      </c>
      <c r="D15" s="44">
        <v>7</v>
      </c>
      <c r="E15" s="35">
        <v>96.5</v>
      </c>
      <c r="F15" s="44">
        <v>8.6</v>
      </c>
      <c r="G15" s="35">
        <v>93.3</v>
      </c>
      <c r="H15" s="44">
        <v>10.5</v>
      </c>
      <c r="I15" s="48">
        <v>89.4</v>
      </c>
      <c r="J15" s="44">
        <v>13</v>
      </c>
      <c r="K15" s="35">
        <v>84.5</v>
      </c>
      <c r="L15" s="54"/>
      <c r="M15" s="34">
        <v>10</v>
      </c>
      <c r="N15" s="35">
        <v>2110000</v>
      </c>
      <c r="O15" s="69"/>
      <c r="P15" s="34">
        <v>10</v>
      </c>
      <c r="Q15" s="26">
        <v>610000</v>
      </c>
      <c r="R15" s="35">
        <v>820000</v>
      </c>
    </row>
    <row r="16" spans="1:18" ht="12.75" customHeight="1" x14ac:dyDescent="0.2">
      <c r="A16" s="32">
        <v>125</v>
      </c>
      <c r="B16" s="27">
        <v>125</v>
      </c>
      <c r="C16" s="51">
        <v>126.2</v>
      </c>
      <c r="D16" s="43">
        <v>7.8</v>
      </c>
      <c r="E16" s="33">
        <v>109.9</v>
      </c>
      <c r="F16" s="46">
        <v>9.6999999999999993</v>
      </c>
      <c r="G16" s="33">
        <v>106.1</v>
      </c>
      <c r="H16" s="46">
        <v>12</v>
      </c>
      <c r="I16" s="47">
        <v>101.5</v>
      </c>
      <c r="J16" s="46">
        <v>14.8</v>
      </c>
      <c r="K16" s="33">
        <v>96</v>
      </c>
      <c r="L16" s="64"/>
      <c r="M16" s="32">
        <v>11</v>
      </c>
      <c r="N16" s="40">
        <v>2116000</v>
      </c>
      <c r="O16" s="69"/>
      <c r="P16" s="32">
        <v>11</v>
      </c>
      <c r="Q16" s="21">
        <v>606000</v>
      </c>
      <c r="R16" s="40">
        <v>806000</v>
      </c>
    </row>
    <row r="17" spans="1:18" ht="12.75" customHeight="1" x14ac:dyDescent="0.2">
      <c r="A17" s="34">
        <v>140</v>
      </c>
      <c r="B17" s="28">
        <v>140</v>
      </c>
      <c r="C17" s="52">
        <v>141.30000000000001</v>
      </c>
      <c r="D17" s="44">
        <v>8.8000000000000007</v>
      </c>
      <c r="E17" s="35">
        <v>123.1</v>
      </c>
      <c r="F17" s="44">
        <v>10.9</v>
      </c>
      <c r="G17" s="35">
        <v>118.8</v>
      </c>
      <c r="H17" s="44">
        <v>13.4</v>
      </c>
      <c r="I17" s="48">
        <v>113.9</v>
      </c>
      <c r="J17" s="44">
        <v>16.600000000000001</v>
      </c>
      <c r="K17" s="35">
        <v>107.6</v>
      </c>
      <c r="L17" s="54"/>
      <c r="M17" s="34">
        <v>12</v>
      </c>
      <c r="N17" s="35">
        <v>2122000</v>
      </c>
      <c r="O17" s="69"/>
      <c r="P17" s="34">
        <v>12</v>
      </c>
      <c r="Q17" s="26">
        <v>592000</v>
      </c>
      <c r="R17" s="35">
        <v>792000</v>
      </c>
    </row>
    <row r="18" spans="1:18" ht="12.75" customHeight="1" x14ac:dyDescent="0.2">
      <c r="A18" s="32">
        <v>160</v>
      </c>
      <c r="B18" s="27">
        <v>160</v>
      </c>
      <c r="C18" s="51">
        <v>161.5</v>
      </c>
      <c r="D18" s="43">
        <v>10</v>
      </c>
      <c r="E18" s="33">
        <v>140.69999999999999</v>
      </c>
      <c r="F18" s="46">
        <v>12.4</v>
      </c>
      <c r="G18" s="33">
        <v>135.9</v>
      </c>
      <c r="H18" s="46">
        <v>15.4</v>
      </c>
      <c r="I18" s="47">
        <v>130</v>
      </c>
      <c r="J18" s="46">
        <v>18.899999999999999</v>
      </c>
      <c r="K18" s="33">
        <v>123.1</v>
      </c>
      <c r="L18" s="64"/>
      <c r="M18" s="32">
        <v>13</v>
      </c>
      <c r="N18" s="40">
        <v>2128000</v>
      </c>
      <c r="O18" s="69"/>
      <c r="P18" s="32">
        <v>13</v>
      </c>
      <c r="Q18" s="21">
        <v>578000</v>
      </c>
      <c r="R18" s="40">
        <v>778000</v>
      </c>
    </row>
    <row r="19" spans="1:18" ht="12.75" customHeight="1" x14ac:dyDescent="0.2">
      <c r="A19" s="34">
        <v>180</v>
      </c>
      <c r="B19" s="28">
        <v>180</v>
      </c>
      <c r="C19" s="52">
        <v>181.7</v>
      </c>
      <c r="D19" s="44">
        <v>11.3</v>
      </c>
      <c r="E19" s="35">
        <v>158.30000000000001</v>
      </c>
      <c r="F19" s="44">
        <v>14</v>
      </c>
      <c r="G19" s="35">
        <v>152.80000000000001</v>
      </c>
      <c r="H19" s="44">
        <v>17.3</v>
      </c>
      <c r="I19" s="48">
        <v>146.30000000000001</v>
      </c>
      <c r="J19" s="44">
        <v>21.2</v>
      </c>
      <c r="K19" s="35">
        <v>138.5</v>
      </c>
      <c r="L19" s="54"/>
      <c r="M19" s="34">
        <v>14</v>
      </c>
      <c r="N19" s="35">
        <v>2134000</v>
      </c>
      <c r="O19" s="69"/>
      <c r="P19" s="34">
        <v>14</v>
      </c>
      <c r="Q19" s="26">
        <v>564000</v>
      </c>
      <c r="R19" s="35">
        <v>764000</v>
      </c>
    </row>
    <row r="20" spans="1:18" ht="12.75" customHeight="1" x14ac:dyDescent="0.2">
      <c r="A20" s="32">
        <v>200</v>
      </c>
      <c r="B20" s="27">
        <v>200</v>
      </c>
      <c r="C20" s="51">
        <v>201.8</v>
      </c>
      <c r="D20" s="43">
        <v>12.5</v>
      </c>
      <c r="E20" s="33">
        <v>175.8</v>
      </c>
      <c r="F20" s="46">
        <v>15.5</v>
      </c>
      <c r="G20" s="33">
        <v>169.9</v>
      </c>
      <c r="H20" s="46">
        <v>19.2</v>
      </c>
      <c r="I20" s="47">
        <v>162.5</v>
      </c>
      <c r="J20" s="46">
        <v>23.6</v>
      </c>
      <c r="K20" s="33">
        <v>153.69999999999999</v>
      </c>
      <c r="L20" s="64"/>
      <c r="M20" s="32">
        <v>15</v>
      </c>
      <c r="N20" s="40">
        <v>2140000</v>
      </c>
      <c r="O20" s="69"/>
      <c r="P20" s="32">
        <v>15</v>
      </c>
      <c r="Q20" s="21">
        <v>550000</v>
      </c>
      <c r="R20" s="40">
        <v>750000</v>
      </c>
    </row>
    <row r="21" spans="1:18" ht="12.75" customHeight="1" x14ac:dyDescent="0.2">
      <c r="A21" s="34">
        <v>225</v>
      </c>
      <c r="B21" s="28">
        <v>225</v>
      </c>
      <c r="C21" s="52">
        <v>227.1</v>
      </c>
      <c r="D21" s="44">
        <v>14.1</v>
      </c>
      <c r="E21" s="35">
        <v>197.8</v>
      </c>
      <c r="F21" s="44">
        <v>17.5</v>
      </c>
      <c r="G21" s="35">
        <v>191.1</v>
      </c>
      <c r="H21" s="44">
        <v>21.6</v>
      </c>
      <c r="I21" s="48">
        <v>182.9</v>
      </c>
      <c r="J21" s="44">
        <v>26.5</v>
      </c>
      <c r="K21" s="35">
        <v>173.1</v>
      </c>
      <c r="L21" s="54"/>
      <c r="M21" s="34">
        <v>16</v>
      </c>
      <c r="N21" s="35">
        <v>2146000</v>
      </c>
      <c r="O21" s="69"/>
      <c r="P21" s="34">
        <v>16</v>
      </c>
      <c r="Q21" s="26">
        <v>566000</v>
      </c>
      <c r="R21" s="35">
        <v>736000</v>
      </c>
    </row>
    <row r="22" spans="1:18" ht="12.75" customHeight="1" x14ac:dyDescent="0.2">
      <c r="A22" s="32">
        <v>250</v>
      </c>
      <c r="B22" s="27">
        <v>250</v>
      </c>
      <c r="C22" s="51">
        <v>252.3</v>
      </c>
      <c r="D22" s="43">
        <v>15.6</v>
      </c>
      <c r="E22" s="33">
        <v>220</v>
      </c>
      <c r="F22" s="46">
        <v>19.399999999999999</v>
      </c>
      <c r="G22" s="33">
        <v>212.4</v>
      </c>
      <c r="H22" s="46">
        <v>23.9</v>
      </c>
      <c r="I22" s="47">
        <v>203.4</v>
      </c>
      <c r="J22" s="46">
        <v>29.4</v>
      </c>
      <c r="K22" s="33">
        <v>192.4</v>
      </c>
      <c r="L22" s="64"/>
      <c r="M22" s="32">
        <v>17</v>
      </c>
      <c r="N22" s="40">
        <v>2152000</v>
      </c>
      <c r="O22" s="69"/>
      <c r="P22" s="32">
        <v>17</v>
      </c>
      <c r="Q22" s="21">
        <v>552000</v>
      </c>
      <c r="R22" s="40">
        <v>722000</v>
      </c>
    </row>
    <row r="23" spans="1:18" ht="12.75" customHeight="1" x14ac:dyDescent="0.2">
      <c r="A23" s="34">
        <v>280</v>
      </c>
      <c r="B23" s="28">
        <v>280</v>
      </c>
      <c r="C23" s="52">
        <v>282.60000000000002</v>
      </c>
      <c r="D23" s="44">
        <v>17.5</v>
      </c>
      <c r="E23" s="35">
        <v>246.3</v>
      </c>
      <c r="F23" s="44">
        <v>21.7</v>
      </c>
      <c r="G23" s="35">
        <v>237.9</v>
      </c>
      <c r="H23" s="44">
        <v>26.7</v>
      </c>
      <c r="I23" s="48">
        <v>227.8</v>
      </c>
      <c r="J23" s="44">
        <v>33</v>
      </c>
      <c r="K23" s="35">
        <v>215.3</v>
      </c>
      <c r="L23" s="54"/>
      <c r="M23" s="34">
        <v>18</v>
      </c>
      <c r="N23" s="35">
        <v>2158000</v>
      </c>
      <c r="O23" s="69"/>
      <c r="P23" s="34">
        <v>18</v>
      </c>
      <c r="Q23" s="26">
        <v>538000</v>
      </c>
      <c r="R23" s="35">
        <v>708000</v>
      </c>
    </row>
    <row r="24" spans="1:18" s="12" customFormat="1" ht="12.75" customHeight="1" x14ac:dyDescent="0.2">
      <c r="A24" s="32">
        <v>315</v>
      </c>
      <c r="B24" s="27">
        <v>315</v>
      </c>
      <c r="C24" s="51">
        <v>317.89999999999998</v>
      </c>
      <c r="D24" s="43">
        <v>19.7</v>
      </c>
      <c r="E24" s="33">
        <v>277.10000000000002</v>
      </c>
      <c r="F24" s="46">
        <v>24.4</v>
      </c>
      <c r="G24" s="33">
        <v>267.60000000000002</v>
      </c>
      <c r="H24" s="46">
        <v>30.1</v>
      </c>
      <c r="I24" s="47">
        <v>256.3</v>
      </c>
      <c r="J24" s="46">
        <v>37.1</v>
      </c>
      <c r="K24" s="33">
        <v>242.3</v>
      </c>
      <c r="L24" s="64"/>
      <c r="M24" s="32">
        <v>19</v>
      </c>
      <c r="N24" s="40">
        <v>2164000</v>
      </c>
      <c r="O24" s="69"/>
      <c r="P24" s="32">
        <v>19</v>
      </c>
      <c r="Q24" s="21">
        <v>524000</v>
      </c>
      <c r="R24" s="40">
        <v>694000</v>
      </c>
    </row>
    <row r="25" spans="1:18" ht="12.75" customHeight="1" x14ac:dyDescent="0.2">
      <c r="A25" s="34">
        <v>355</v>
      </c>
      <c r="B25" s="28">
        <v>355</v>
      </c>
      <c r="C25" s="52">
        <v>358.2</v>
      </c>
      <c r="D25" s="44">
        <v>22.2</v>
      </c>
      <c r="E25" s="35">
        <v>311.10000000000002</v>
      </c>
      <c r="F25" s="44">
        <v>27.5</v>
      </c>
      <c r="G25" s="35">
        <v>301.60000000000002</v>
      </c>
      <c r="H25" s="44">
        <v>33.9</v>
      </c>
      <c r="I25" s="48">
        <v>288.8</v>
      </c>
      <c r="J25" s="44">
        <v>41.7</v>
      </c>
      <c r="K25" s="35">
        <v>273.2</v>
      </c>
      <c r="L25" s="54"/>
      <c r="M25" s="34">
        <v>20</v>
      </c>
      <c r="N25" s="35">
        <v>2170000</v>
      </c>
      <c r="O25" s="69"/>
      <c r="P25" s="34">
        <v>20</v>
      </c>
      <c r="Q25" s="26">
        <v>510000</v>
      </c>
      <c r="R25" s="35">
        <v>680000</v>
      </c>
    </row>
    <row r="26" spans="1:18" x14ac:dyDescent="0.2">
      <c r="A26" s="32">
        <v>400</v>
      </c>
      <c r="B26" s="27">
        <v>400</v>
      </c>
      <c r="C26" s="51">
        <v>403.6</v>
      </c>
      <c r="D26" s="43">
        <v>24.9</v>
      </c>
      <c r="E26" s="33">
        <v>351.9</v>
      </c>
      <c r="F26" s="46">
        <v>30.9</v>
      </c>
      <c r="G26" s="33">
        <v>339.9</v>
      </c>
      <c r="H26" s="46">
        <v>38.200000000000003</v>
      </c>
      <c r="I26" s="47">
        <v>325.39999999999998</v>
      </c>
      <c r="J26" s="46">
        <v>47</v>
      </c>
      <c r="K26" s="33">
        <v>307.8</v>
      </c>
      <c r="L26" s="64"/>
      <c r="M26" s="32">
        <v>21</v>
      </c>
      <c r="N26" s="40">
        <v>2178000</v>
      </c>
      <c r="O26" s="69"/>
      <c r="P26" s="32">
        <v>21</v>
      </c>
      <c r="Q26" s="21">
        <v>526000</v>
      </c>
      <c r="R26" s="40">
        <v>686000</v>
      </c>
    </row>
    <row r="27" spans="1:18" ht="12.75" customHeight="1" x14ac:dyDescent="0.2">
      <c r="A27" s="34">
        <v>450</v>
      </c>
      <c r="B27" s="28">
        <v>450</v>
      </c>
      <c r="C27" s="52">
        <v>454.1</v>
      </c>
      <c r="D27" s="44">
        <v>28.1</v>
      </c>
      <c r="E27" s="35">
        <v>395.9</v>
      </c>
      <c r="F27" s="44">
        <v>34.799999999999997</v>
      </c>
      <c r="G27" s="35">
        <v>382.4</v>
      </c>
      <c r="H27" s="44">
        <v>43</v>
      </c>
      <c r="I27" s="48">
        <v>366.1</v>
      </c>
      <c r="J27" s="44">
        <v>52.8</v>
      </c>
      <c r="K27" s="35">
        <v>346.5</v>
      </c>
      <c r="L27" s="54"/>
      <c r="M27" s="34">
        <v>22</v>
      </c>
      <c r="N27" s="35">
        <v>2186000</v>
      </c>
      <c r="O27" s="69"/>
      <c r="P27" s="34">
        <v>22</v>
      </c>
      <c r="Q27" s="26">
        <v>512000</v>
      </c>
      <c r="R27" s="35">
        <v>672000</v>
      </c>
    </row>
    <row r="28" spans="1:18" x14ac:dyDescent="0.2">
      <c r="A28" s="32">
        <v>500</v>
      </c>
      <c r="B28" s="27">
        <v>500</v>
      </c>
      <c r="C28" s="51">
        <v>504.5</v>
      </c>
      <c r="D28" s="43">
        <v>31.1</v>
      </c>
      <c r="E28" s="33">
        <v>440</v>
      </c>
      <c r="F28" s="46">
        <v>38.700000000000003</v>
      </c>
      <c r="G28" s="33">
        <v>424.9</v>
      </c>
      <c r="H28" s="46">
        <v>47.7</v>
      </c>
      <c r="I28" s="47">
        <v>406.8</v>
      </c>
      <c r="J28" s="46">
        <v>58.7</v>
      </c>
      <c r="K28" s="33">
        <v>384.9</v>
      </c>
      <c r="L28" s="64"/>
      <c r="M28" s="32">
        <v>23</v>
      </c>
      <c r="N28" s="40">
        <v>2194000</v>
      </c>
      <c r="O28" s="69"/>
      <c r="P28" s="32">
        <v>23</v>
      </c>
      <c r="Q28" s="21">
        <v>498000</v>
      </c>
      <c r="R28" s="40">
        <v>658000</v>
      </c>
    </row>
    <row r="29" spans="1:18" ht="12.75" customHeight="1" thickBot="1" x14ac:dyDescent="0.25">
      <c r="A29" s="36">
        <v>560</v>
      </c>
      <c r="B29" s="37">
        <v>560</v>
      </c>
      <c r="C29" s="53">
        <v>565</v>
      </c>
      <c r="D29" s="45">
        <v>34.9</v>
      </c>
      <c r="E29" s="39">
        <v>492.7</v>
      </c>
      <c r="F29" s="45">
        <v>43.3</v>
      </c>
      <c r="G29" s="39">
        <v>475.9</v>
      </c>
      <c r="H29" s="45">
        <v>53.4</v>
      </c>
      <c r="I29" s="49">
        <v>455.8</v>
      </c>
      <c r="J29" s="45">
        <v>66.099999999999994</v>
      </c>
      <c r="K29" s="39">
        <v>430.3</v>
      </c>
      <c r="L29" s="54"/>
      <c r="M29" s="34">
        <v>24</v>
      </c>
      <c r="N29" s="35">
        <v>2202000</v>
      </c>
      <c r="O29" s="69"/>
      <c r="P29" s="34">
        <v>24</v>
      </c>
      <c r="Q29" s="26">
        <v>484000</v>
      </c>
      <c r="R29" s="35">
        <v>644000</v>
      </c>
    </row>
    <row r="30" spans="1:18" ht="12.75" customHeight="1" x14ac:dyDescent="0.2">
      <c r="A30" s="54"/>
      <c r="B30" s="55"/>
      <c r="C30" s="56"/>
      <c r="D30" s="55"/>
      <c r="E30" s="54"/>
      <c r="F30" s="55"/>
      <c r="G30" s="54"/>
      <c r="H30" s="55"/>
      <c r="I30" s="55"/>
      <c r="J30" s="55"/>
      <c r="K30" s="54"/>
      <c r="L30" s="54"/>
      <c r="M30" s="32">
        <v>25</v>
      </c>
      <c r="N30" s="40">
        <v>2210000</v>
      </c>
      <c r="O30" s="69"/>
      <c r="P30" s="32">
        <v>25</v>
      </c>
      <c r="Q30" s="21">
        <v>470000</v>
      </c>
      <c r="R30" s="40">
        <v>630000</v>
      </c>
    </row>
    <row r="31" spans="1:18" ht="12.75" customHeight="1" x14ac:dyDescent="0.2">
      <c r="A31" s="573" t="s">
        <v>30</v>
      </c>
      <c r="B31" s="573"/>
      <c r="C31" s="573"/>
      <c r="D31" s="573"/>
      <c r="E31" s="573"/>
      <c r="F31" s="573"/>
      <c r="G31" s="573"/>
      <c r="H31" s="573"/>
      <c r="I31" s="573"/>
      <c r="J31" s="573"/>
      <c r="K31" s="573"/>
      <c r="L31" s="65"/>
      <c r="M31" s="34">
        <v>26</v>
      </c>
      <c r="N31" s="35">
        <v>2206000</v>
      </c>
      <c r="O31" s="69"/>
      <c r="P31" s="34">
        <v>26</v>
      </c>
      <c r="Q31" s="26">
        <v>486000</v>
      </c>
      <c r="R31" s="35">
        <v>656000</v>
      </c>
    </row>
    <row r="32" spans="1:18" ht="12.75" customHeight="1" x14ac:dyDescent="0.2">
      <c r="A32" s="57" t="s">
        <v>71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66"/>
      <c r="M32" s="32">
        <v>27</v>
      </c>
      <c r="N32" s="40">
        <v>2202000</v>
      </c>
      <c r="O32" s="69"/>
      <c r="P32" s="32">
        <v>27</v>
      </c>
      <c r="Q32" s="21">
        <v>472000</v>
      </c>
      <c r="R32" s="40">
        <v>642000</v>
      </c>
    </row>
    <row r="33" spans="1:18" ht="12.75" customHeight="1" x14ac:dyDescent="0.2">
      <c r="A33" s="58" t="s">
        <v>72</v>
      </c>
      <c r="B33" s="59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34">
        <v>28</v>
      </c>
      <c r="N33" s="35">
        <v>2198000</v>
      </c>
      <c r="O33" s="69"/>
      <c r="P33" s="34">
        <v>28</v>
      </c>
      <c r="Q33" s="26">
        <v>458000</v>
      </c>
      <c r="R33" s="35">
        <v>628000</v>
      </c>
    </row>
    <row r="34" spans="1:18" ht="12.75" customHeight="1" x14ac:dyDescent="0.2">
      <c r="A34" s="59" t="s">
        <v>70</v>
      </c>
      <c r="B34" s="58"/>
      <c r="C34" s="58"/>
      <c r="D34" s="58"/>
      <c r="E34" s="58"/>
      <c r="F34" s="58"/>
      <c r="G34" s="58"/>
      <c r="H34" s="58"/>
      <c r="I34" s="58"/>
      <c r="J34" s="61"/>
      <c r="K34" s="61"/>
      <c r="L34" s="61"/>
      <c r="M34" s="32">
        <v>29</v>
      </c>
      <c r="N34" s="40">
        <v>2194000</v>
      </c>
      <c r="O34" s="69"/>
      <c r="P34" s="32">
        <v>29</v>
      </c>
      <c r="Q34" s="21">
        <v>444000</v>
      </c>
      <c r="R34" s="40">
        <v>614000</v>
      </c>
    </row>
    <row r="35" spans="1:18" ht="12.75" customHeight="1" thickBot="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61"/>
      <c r="K35" s="61"/>
      <c r="L35" s="61"/>
      <c r="M35" s="36">
        <v>30</v>
      </c>
      <c r="N35" s="39">
        <v>2230000</v>
      </c>
      <c r="O35" s="69"/>
      <c r="P35" s="36">
        <v>30</v>
      </c>
      <c r="Q35" s="38">
        <v>430000</v>
      </c>
      <c r="R35" s="39">
        <v>600000</v>
      </c>
    </row>
    <row r="36" spans="1:18" ht="12.75" customHeight="1" thickBot="1" x14ac:dyDescent="0.25">
      <c r="A36" s="588" t="s">
        <v>89</v>
      </c>
      <c r="B36" s="589"/>
      <c r="C36" s="589"/>
      <c r="D36" s="589"/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589"/>
      <c r="P36" s="589"/>
      <c r="Q36" s="589"/>
      <c r="R36" s="590"/>
    </row>
    <row r="37" spans="1:18" s="12" customFormat="1" ht="9" customHeight="1" thickBot="1" x14ac:dyDescent="0.25">
      <c r="A37" s="23"/>
      <c r="B37" s="104"/>
      <c r="C37" s="104"/>
      <c r="D37" s="104"/>
      <c r="E37" s="104"/>
      <c r="F37" s="104"/>
      <c r="G37" s="104"/>
      <c r="H37" s="104"/>
      <c r="I37" s="104"/>
      <c r="J37" s="104"/>
      <c r="O37" s="77"/>
    </row>
    <row r="38" spans="1:18" s="106" customFormat="1" ht="24.75" customHeight="1" thickBot="1" x14ac:dyDescent="0.25">
      <c r="B38" s="614" t="s">
        <v>90</v>
      </c>
      <c r="C38" s="615"/>
      <c r="D38" s="615"/>
      <c r="E38" s="616"/>
      <c r="G38" s="614" t="s">
        <v>90</v>
      </c>
      <c r="H38" s="615"/>
      <c r="I38" s="615"/>
      <c r="J38" s="616"/>
      <c r="L38" s="614" t="s">
        <v>91</v>
      </c>
      <c r="M38" s="615"/>
      <c r="N38" s="615"/>
      <c r="O38" s="616"/>
      <c r="P38" s="107"/>
    </row>
    <row r="39" spans="1:18" ht="12.75" customHeight="1" thickBot="1" x14ac:dyDescent="0.25">
      <c r="B39" s="591" t="s">
        <v>27</v>
      </c>
      <c r="C39" s="592"/>
      <c r="D39" s="613" t="s">
        <v>28</v>
      </c>
      <c r="E39" s="592"/>
      <c r="G39" s="591" t="s">
        <v>27</v>
      </c>
      <c r="H39" s="592"/>
      <c r="I39" s="613" t="s">
        <v>28</v>
      </c>
      <c r="J39" s="592"/>
      <c r="K39"/>
      <c r="L39" s="591" t="s">
        <v>27</v>
      </c>
      <c r="M39" s="592"/>
      <c r="N39" s="591" t="s">
        <v>28</v>
      </c>
      <c r="O39" s="592"/>
      <c r="P39" s="19"/>
    </row>
    <row r="40" spans="1:18" ht="21" customHeight="1" x14ac:dyDescent="0.2">
      <c r="B40" s="599">
        <v>1</v>
      </c>
      <c r="C40" s="600"/>
      <c r="D40" s="617"/>
      <c r="E40" s="618"/>
      <c r="G40" s="593">
        <v>21</v>
      </c>
      <c r="H40" s="594"/>
      <c r="I40" s="595"/>
      <c r="J40" s="596"/>
      <c r="K40"/>
      <c r="L40" s="597">
        <v>41</v>
      </c>
      <c r="M40" s="598"/>
      <c r="N40" s="619"/>
      <c r="O40" s="620"/>
    </row>
    <row r="41" spans="1:18" ht="21" customHeight="1" x14ac:dyDescent="0.2">
      <c r="B41" s="593">
        <v>2</v>
      </c>
      <c r="C41" s="594"/>
      <c r="D41" s="595"/>
      <c r="E41" s="596"/>
      <c r="G41" s="593">
        <v>22</v>
      </c>
      <c r="H41" s="594"/>
      <c r="I41" s="595"/>
      <c r="J41" s="596"/>
      <c r="K41"/>
      <c r="L41" s="601">
        <v>42</v>
      </c>
      <c r="M41" s="602"/>
      <c r="N41" s="603"/>
      <c r="O41" s="604"/>
    </row>
    <row r="42" spans="1:18" ht="21" customHeight="1" x14ac:dyDescent="0.2">
      <c r="B42" s="593">
        <v>3</v>
      </c>
      <c r="C42" s="594"/>
      <c r="D42" s="595"/>
      <c r="E42" s="596"/>
      <c r="G42" s="593">
        <v>23</v>
      </c>
      <c r="H42" s="594"/>
      <c r="I42" s="595"/>
      <c r="J42" s="596"/>
      <c r="K42"/>
      <c r="L42" s="601">
        <v>43</v>
      </c>
      <c r="M42" s="602"/>
      <c r="N42" s="603"/>
      <c r="O42" s="604"/>
    </row>
    <row r="43" spans="1:18" ht="21" customHeight="1" x14ac:dyDescent="0.2">
      <c r="B43" s="593">
        <v>4</v>
      </c>
      <c r="C43" s="594"/>
      <c r="D43" s="595"/>
      <c r="E43" s="596"/>
      <c r="G43" s="593">
        <v>24</v>
      </c>
      <c r="H43" s="594"/>
      <c r="I43" s="595"/>
      <c r="J43" s="596"/>
      <c r="K43"/>
      <c r="L43" s="601">
        <v>44</v>
      </c>
      <c r="M43" s="602"/>
      <c r="N43" s="603"/>
      <c r="O43" s="604"/>
    </row>
    <row r="44" spans="1:18" ht="21" customHeight="1" x14ac:dyDescent="0.2">
      <c r="B44" s="593">
        <v>5</v>
      </c>
      <c r="C44" s="594"/>
      <c r="D44" s="595"/>
      <c r="E44" s="596"/>
      <c r="G44" s="593">
        <v>25</v>
      </c>
      <c r="H44" s="594"/>
      <c r="I44" s="595"/>
      <c r="J44" s="596"/>
      <c r="K44"/>
      <c r="L44" s="601">
        <v>45</v>
      </c>
      <c r="M44" s="602"/>
      <c r="N44" s="603"/>
      <c r="O44" s="604"/>
    </row>
    <row r="45" spans="1:18" ht="21" customHeight="1" x14ac:dyDescent="0.2">
      <c r="B45" s="593">
        <v>6</v>
      </c>
      <c r="C45" s="594"/>
      <c r="D45" s="595"/>
      <c r="E45" s="596"/>
      <c r="G45" s="593">
        <v>26</v>
      </c>
      <c r="H45" s="594"/>
      <c r="I45" s="595"/>
      <c r="J45" s="596"/>
      <c r="K45"/>
      <c r="L45" s="601">
        <v>46</v>
      </c>
      <c r="M45" s="602"/>
      <c r="N45" s="603"/>
      <c r="O45" s="604"/>
    </row>
    <row r="46" spans="1:18" ht="21" customHeight="1" x14ac:dyDescent="0.2">
      <c r="B46" s="593">
        <v>7</v>
      </c>
      <c r="C46" s="594"/>
      <c r="D46" s="595"/>
      <c r="E46" s="596"/>
      <c r="G46" s="593">
        <v>27</v>
      </c>
      <c r="H46" s="594"/>
      <c r="I46" s="595"/>
      <c r="J46" s="596"/>
      <c r="K46"/>
      <c r="L46" s="601">
        <v>47</v>
      </c>
      <c r="M46" s="602"/>
      <c r="N46" s="603"/>
      <c r="O46" s="604"/>
    </row>
    <row r="47" spans="1:18" ht="21" customHeight="1" x14ac:dyDescent="0.2">
      <c r="B47" s="593">
        <v>8</v>
      </c>
      <c r="C47" s="594"/>
      <c r="D47" s="595"/>
      <c r="E47" s="596"/>
      <c r="G47" s="593">
        <v>28</v>
      </c>
      <c r="H47" s="594"/>
      <c r="I47" s="595"/>
      <c r="J47" s="596"/>
      <c r="K47"/>
      <c r="L47" s="601">
        <v>48</v>
      </c>
      <c r="M47" s="602"/>
      <c r="N47" s="603"/>
      <c r="O47" s="604"/>
    </row>
    <row r="48" spans="1:18" ht="21" customHeight="1" x14ac:dyDescent="0.2">
      <c r="B48" s="593">
        <v>9</v>
      </c>
      <c r="C48" s="594"/>
      <c r="D48" s="595"/>
      <c r="E48" s="596"/>
      <c r="G48" s="593">
        <v>29</v>
      </c>
      <c r="H48" s="594"/>
      <c r="I48" s="595"/>
      <c r="J48" s="596"/>
      <c r="K48"/>
      <c r="L48" s="601">
        <v>49</v>
      </c>
      <c r="M48" s="602"/>
      <c r="N48" s="603"/>
      <c r="O48" s="604"/>
    </row>
    <row r="49" spans="1:15" ht="21" customHeight="1" x14ac:dyDescent="0.2">
      <c r="B49" s="593">
        <v>10</v>
      </c>
      <c r="C49" s="594"/>
      <c r="D49" s="595"/>
      <c r="E49" s="596"/>
      <c r="G49" s="593">
        <v>30</v>
      </c>
      <c r="H49" s="594"/>
      <c r="I49" s="595"/>
      <c r="J49" s="596"/>
      <c r="K49"/>
      <c r="L49" s="601">
        <v>50</v>
      </c>
      <c r="M49" s="602"/>
      <c r="N49" s="603"/>
      <c r="O49" s="604"/>
    </row>
    <row r="50" spans="1:15" ht="21" customHeight="1" x14ac:dyDescent="0.2">
      <c r="B50" s="593">
        <v>11</v>
      </c>
      <c r="C50" s="594"/>
      <c r="D50" s="595"/>
      <c r="E50" s="596"/>
      <c r="G50" s="593">
        <v>31</v>
      </c>
      <c r="H50" s="594"/>
      <c r="I50" s="595"/>
      <c r="J50" s="596"/>
      <c r="K50"/>
      <c r="L50" s="601">
        <v>51</v>
      </c>
      <c r="M50" s="602"/>
      <c r="N50" s="603"/>
      <c r="O50" s="604"/>
    </row>
    <row r="51" spans="1:15" ht="21" customHeight="1" x14ac:dyDescent="0.2">
      <c r="B51" s="593">
        <v>12</v>
      </c>
      <c r="C51" s="594"/>
      <c r="D51" s="595"/>
      <c r="E51" s="596"/>
      <c r="G51" s="593">
        <v>32</v>
      </c>
      <c r="H51" s="594"/>
      <c r="I51" s="595"/>
      <c r="J51" s="596"/>
      <c r="K51"/>
      <c r="L51" s="601">
        <v>52</v>
      </c>
      <c r="M51" s="602"/>
      <c r="N51" s="603"/>
      <c r="O51" s="604"/>
    </row>
    <row r="52" spans="1:15" ht="21" customHeight="1" x14ac:dyDescent="0.2">
      <c r="B52" s="593">
        <v>13</v>
      </c>
      <c r="C52" s="594"/>
      <c r="D52" s="595"/>
      <c r="E52" s="596"/>
      <c r="G52" s="593">
        <v>33</v>
      </c>
      <c r="H52" s="594"/>
      <c r="I52" s="595"/>
      <c r="J52" s="596"/>
      <c r="K52"/>
      <c r="L52" s="601">
        <v>53</v>
      </c>
      <c r="M52" s="602"/>
      <c r="N52" s="603"/>
      <c r="O52" s="604"/>
    </row>
    <row r="53" spans="1:15" ht="21" customHeight="1" x14ac:dyDescent="0.2">
      <c r="B53" s="593">
        <v>14</v>
      </c>
      <c r="C53" s="594"/>
      <c r="D53" s="595"/>
      <c r="E53" s="596"/>
      <c r="G53" s="593">
        <v>34</v>
      </c>
      <c r="H53" s="594"/>
      <c r="I53" s="595"/>
      <c r="J53" s="596"/>
      <c r="K53"/>
      <c r="L53" s="601">
        <v>54</v>
      </c>
      <c r="M53" s="602"/>
      <c r="N53" s="603"/>
      <c r="O53" s="604"/>
    </row>
    <row r="54" spans="1:15" ht="21" customHeight="1" x14ac:dyDescent="0.2">
      <c r="B54" s="593">
        <v>15</v>
      </c>
      <c r="C54" s="594"/>
      <c r="D54" s="595"/>
      <c r="E54" s="596"/>
      <c r="G54" s="593">
        <v>35</v>
      </c>
      <c r="H54" s="594"/>
      <c r="I54" s="595"/>
      <c r="J54" s="596"/>
      <c r="K54"/>
      <c r="L54" s="601">
        <v>55</v>
      </c>
      <c r="M54" s="602"/>
      <c r="N54" s="603"/>
      <c r="O54" s="604"/>
    </row>
    <row r="55" spans="1:15" ht="21" customHeight="1" x14ac:dyDescent="0.2">
      <c r="B55" s="593">
        <v>16</v>
      </c>
      <c r="C55" s="594"/>
      <c r="D55" s="595"/>
      <c r="E55" s="596"/>
      <c r="G55" s="597">
        <v>36</v>
      </c>
      <c r="H55" s="598"/>
      <c r="I55" s="605"/>
      <c r="J55" s="606"/>
      <c r="K55"/>
      <c r="L55" s="601">
        <v>56</v>
      </c>
      <c r="M55" s="602"/>
      <c r="N55" s="603"/>
      <c r="O55" s="604"/>
    </row>
    <row r="56" spans="1:15" ht="21" customHeight="1" x14ac:dyDescent="0.2">
      <c r="B56" s="593">
        <v>17</v>
      </c>
      <c r="C56" s="594"/>
      <c r="D56" s="595"/>
      <c r="E56" s="596"/>
      <c r="G56" s="601">
        <v>37</v>
      </c>
      <c r="H56" s="602"/>
      <c r="I56" s="607"/>
      <c r="J56" s="608"/>
      <c r="K56"/>
      <c r="L56" s="601">
        <v>57</v>
      </c>
      <c r="M56" s="602"/>
      <c r="N56" s="603"/>
      <c r="O56" s="604"/>
    </row>
    <row r="57" spans="1:15" ht="21" customHeight="1" x14ac:dyDescent="0.2">
      <c r="B57" s="593">
        <v>18</v>
      </c>
      <c r="C57" s="594"/>
      <c r="D57" s="595"/>
      <c r="E57" s="596"/>
      <c r="G57" s="601">
        <v>38</v>
      </c>
      <c r="H57" s="602"/>
      <c r="I57" s="607"/>
      <c r="J57" s="608"/>
      <c r="L57" s="601">
        <v>58</v>
      </c>
      <c r="M57" s="602"/>
      <c r="N57" s="603"/>
      <c r="O57" s="604"/>
    </row>
    <row r="58" spans="1:15" ht="21" customHeight="1" x14ac:dyDescent="0.2">
      <c r="B58" s="593">
        <v>19</v>
      </c>
      <c r="C58" s="594"/>
      <c r="D58" s="595"/>
      <c r="E58" s="596"/>
      <c r="G58" s="597">
        <v>39</v>
      </c>
      <c r="H58" s="598"/>
      <c r="I58" s="607"/>
      <c r="J58" s="608"/>
      <c r="L58" s="601">
        <v>59</v>
      </c>
      <c r="M58" s="602"/>
      <c r="N58" s="603"/>
      <c r="O58" s="604"/>
    </row>
    <row r="59" spans="1:15" ht="21" customHeight="1" thickBot="1" x14ac:dyDescent="0.25">
      <c r="B59" s="593">
        <v>20</v>
      </c>
      <c r="C59" s="594"/>
      <c r="D59" s="595"/>
      <c r="E59" s="596"/>
      <c r="G59" s="601">
        <v>40</v>
      </c>
      <c r="H59" s="602"/>
      <c r="I59" s="607"/>
      <c r="J59" s="608"/>
      <c r="L59" s="609">
        <v>60</v>
      </c>
      <c r="M59" s="610"/>
      <c r="N59" s="611"/>
      <c r="O59" s="612"/>
    </row>
    <row r="60" spans="1:15" s="76" customFormat="1" ht="6" customHeight="1" x14ac:dyDescent="0.2">
      <c r="A60" s="11"/>
      <c r="B60" s="103"/>
      <c r="C60" s="103"/>
      <c r="D60" s="105"/>
      <c r="E60" s="105"/>
      <c r="F60" s="11"/>
      <c r="G60" s="108"/>
      <c r="H60" s="108"/>
      <c r="I60" s="109"/>
      <c r="J60" s="109"/>
      <c r="K60" s="11"/>
      <c r="L60" s="108"/>
      <c r="M60" s="108"/>
      <c r="N60" s="109"/>
      <c r="O60" s="109"/>
    </row>
    <row r="61" spans="1:15" ht="17.25" customHeight="1" x14ac:dyDescent="0.2">
      <c r="B61" s="11" t="s">
        <v>92</v>
      </c>
    </row>
    <row r="62" spans="1:15" ht="17.25" customHeight="1" x14ac:dyDescent="0.2"/>
    <row r="63" spans="1:15" ht="17.25" customHeight="1" x14ac:dyDescent="0.2"/>
    <row r="64" spans="1:15" ht="17.25" customHeight="1" x14ac:dyDescent="0.2"/>
    <row r="65" ht="17.25" customHeight="1" x14ac:dyDescent="0.2"/>
  </sheetData>
  <mergeCells count="156">
    <mergeCell ref="L38:O38"/>
    <mergeCell ref="N48:O48"/>
    <mergeCell ref="N49:O49"/>
    <mergeCell ref="N50:O50"/>
    <mergeCell ref="N51:O51"/>
    <mergeCell ref="N52:O52"/>
    <mergeCell ref="N53:O53"/>
    <mergeCell ref="N54:O54"/>
    <mergeCell ref="N55:O55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55:M55"/>
    <mergeCell ref="N39:O39"/>
    <mergeCell ref="N40:O40"/>
    <mergeCell ref="N41:O41"/>
    <mergeCell ref="G39:H39"/>
    <mergeCell ref="I39:J39"/>
    <mergeCell ref="B38:E38"/>
    <mergeCell ref="G38:J38"/>
    <mergeCell ref="D39:E39"/>
    <mergeCell ref="I40:J40"/>
    <mergeCell ref="I41:J41"/>
    <mergeCell ref="I42:J42"/>
    <mergeCell ref="I43:J43"/>
    <mergeCell ref="D40:E40"/>
    <mergeCell ref="D41:E41"/>
    <mergeCell ref="D42:E42"/>
    <mergeCell ref="D43:E43"/>
    <mergeCell ref="I45:J45"/>
    <mergeCell ref="I46:J46"/>
    <mergeCell ref="I47:J47"/>
    <mergeCell ref="I48:J48"/>
    <mergeCell ref="I49:J49"/>
    <mergeCell ref="G48:H48"/>
    <mergeCell ref="G49:H49"/>
    <mergeCell ref="N42:O42"/>
    <mergeCell ref="N43:O43"/>
    <mergeCell ref="N44:O44"/>
    <mergeCell ref="N45:O45"/>
    <mergeCell ref="N46:O46"/>
    <mergeCell ref="N47:O47"/>
    <mergeCell ref="I44:J44"/>
    <mergeCell ref="D57:E57"/>
    <mergeCell ref="D58:E58"/>
    <mergeCell ref="D59:E59"/>
    <mergeCell ref="D56:E56"/>
    <mergeCell ref="G50:H50"/>
    <mergeCell ref="G51:H51"/>
    <mergeCell ref="G52:H52"/>
    <mergeCell ref="G53:H53"/>
    <mergeCell ref="I50:J50"/>
    <mergeCell ref="I51:J51"/>
    <mergeCell ref="I52:J52"/>
    <mergeCell ref="I53:J53"/>
    <mergeCell ref="L57:M57"/>
    <mergeCell ref="L58:M58"/>
    <mergeCell ref="L59:M59"/>
    <mergeCell ref="N57:O57"/>
    <mergeCell ref="N58:O58"/>
    <mergeCell ref="N59:O59"/>
    <mergeCell ref="G57:H57"/>
    <mergeCell ref="I57:J57"/>
    <mergeCell ref="G58:H58"/>
    <mergeCell ref="I58:J58"/>
    <mergeCell ref="G59:H59"/>
    <mergeCell ref="I59:J59"/>
    <mergeCell ref="L50:M50"/>
    <mergeCell ref="L51:M51"/>
    <mergeCell ref="L52:M52"/>
    <mergeCell ref="L53:M53"/>
    <mergeCell ref="L54:M54"/>
    <mergeCell ref="N56:O56"/>
    <mergeCell ref="I55:J55"/>
    <mergeCell ref="G56:H56"/>
    <mergeCell ref="I56:J56"/>
    <mergeCell ref="G54:H54"/>
    <mergeCell ref="I54:J54"/>
    <mergeCell ref="L56:M56"/>
    <mergeCell ref="D48:E48"/>
    <mergeCell ref="D49:E49"/>
    <mergeCell ref="D50:E50"/>
    <mergeCell ref="G55:H55"/>
    <mergeCell ref="B42:C42"/>
    <mergeCell ref="B41:C41"/>
    <mergeCell ref="B40:C40"/>
    <mergeCell ref="G43:H43"/>
    <mergeCell ref="G44:H44"/>
    <mergeCell ref="G45:H45"/>
    <mergeCell ref="G46:H46"/>
    <mergeCell ref="G47:H47"/>
    <mergeCell ref="D51:E51"/>
    <mergeCell ref="D52:E52"/>
    <mergeCell ref="D53:E53"/>
    <mergeCell ref="D44:E44"/>
    <mergeCell ref="D45:E45"/>
    <mergeCell ref="D46:E46"/>
    <mergeCell ref="D47:E47"/>
    <mergeCell ref="A36:R36"/>
    <mergeCell ref="B39:C39"/>
    <mergeCell ref="G42:H42"/>
    <mergeCell ref="G41:H41"/>
    <mergeCell ref="G40:H40"/>
    <mergeCell ref="B59:C59"/>
    <mergeCell ref="B58:C58"/>
    <mergeCell ref="B57:C57"/>
    <mergeCell ref="B56:C56"/>
    <mergeCell ref="B55:C55"/>
    <mergeCell ref="B54:C54"/>
    <mergeCell ref="B53:C53"/>
    <mergeCell ref="B52:C52"/>
    <mergeCell ref="B51:C51"/>
    <mergeCell ref="B50:C50"/>
    <mergeCell ref="B49:C49"/>
    <mergeCell ref="B48:C48"/>
    <mergeCell ref="B47:C47"/>
    <mergeCell ref="B46:C46"/>
    <mergeCell ref="B45:C45"/>
    <mergeCell ref="B44:C44"/>
    <mergeCell ref="D54:E54"/>
    <mergeCell ref="D55:E55"/>
    <mergeCell ref="B43:C43"/>
    <mergeCell ref="A1:R1"/>
    <mergeCell ref="A3:R3"/>
    <mergeCell ref="A4:R4"/>
    <mergeCell ref="A5:R5"/>
    <mergeCell ref="A8:C8"/>
    <mergeCell ref="A2:R2"/>
    <mergeCell ref="A6:R6"/>
    <mergeCell ref="P8:P9"/>
    <mergeCell ref="M7:N8"/>
    <mergeCell ref="J10:K10"/>
    <mergeCell ref="A7:K7"/>
    <mergeCell ref="D8:E8"/>
    <mergeCell ref="F8:G8"/>
    <mergeCell ref="H8:I8"/>
    <mergeCell ref="J8:K8"/>
    <mergeCell ref="P7:R7"/>
    <mergeCell ref="A31:K31"/>
    <mergeCell ref="A9:C9"/>
    <mergeCell ref="D9:E9"/>
    <mergeCell ref="F9:G9"/>
    <mergeCell ref="H9:I9"/>
    <mergeCell ref="J9:K9"/>
    <mergeCell ref="A10:C10"/>
    <mergeCell ref="D10:E10"/>
    <mergeCell ref="F10:G10"/>
    <mergeCell ref="H10:I10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workbookViewId="0">
      <selection activeCell="N12" sqref="N12"/>
    </sheetView>
  </sheetViews>
  <sheetFormatPr defaultRowHeight="12.75" x14ac:dyDescent="0.2"/>
  <cols>
    <col min="1" max="1" width="5.7109375" style="112" customWidth="1"/>
    <col min="2" max="3" width="7.7109375" style="112" customWidth="1"/>
    <col min="4" max="16384" width="9.140625" style="112"/>
  </cols>
  <sheetData>
    <row r="1" spans="1:12" ht="21.75" customHeight="1" thickBot="1" x14ac:dyDescent="0.3">
      <c r="A1" s="625" t="s">
        <v>11</v>
      </c>
      <c r="B1" s="626"/>
      <c r="C1" s="626"/>
      <c r="D1" s="626"/>
      <c r="E1" s="626"/>
      <c r="F1" s="626"/>
      <c r="G1" s="626"/>
      <c r="H1" s="626"/>
      <c r="I1" s="626"/>
      <c r="J1" s="626"/>
      <c r="K1" s="627"/>
      <c r="L1" s="117"/>
    </row>
    <row r="2" spans="1:12" ht="18" customHeight="1" thickBot="1" x14ac:dyDescent="0.25">
      <c r="A2" s="120"/>
      <c r="B2" s="121"/>
      <c r="C2" s="121"/>
      <c r="D2" s="628" t="s">
        <v>12</v>
      </c>
      <c r="E2" s="629"/>
      <c r="F2" s="630" t="s">
        <v>13</v>
      </c>
      <c r="G2" s="629"/>
      <c r="H2" s="630" t="s">
        <v>14</v>
      </c>
      <c r="I2" s="629"/>
      <c r="J2" s="630" t="s">
        <v>15</v>
      </c>
      <c r="K2" s="631"/>
      <c r="L2" s="117"/>
    </row>
    <row r="3" spans="1:12" ht="15.95" customHeight="1" thickBot="1" x14ac:dyDescent="0.25">
      <c r="A3" s="632" t="s">
        <v>115</v>
      </c>
      <c r="B3" s="633"/>
      <c r="C3" s="634"/>
      <c r="D3" s="632" t="s">
        <v>17</v>
      </c>
      <c r="E3" s="633"/>
      <c r="F3" s="635" t="s">
        <v>18</v>
      </c>
      <c r="G3" s="633"/>
      <c r="H3" s="635" t="s">
        <v>1</v>
      </c>
      <c r="I3" s="633"/>
      <c r="J3" s="635" t="s">
        <v>19</v>
      </c>
      <c r="K3" s="634"/>
      <c r="L3" s="117"/>
    </row>
    <row r="4" spans="1:12" ht="15.95" customHeight="1" thickBot="1" x14ac:dyDescent="0.25">
      <c r="A4" s="621" t="s">
        <v>116</v>
      </c>
      <c r="B4" s="622"/>
      <c r="C4" s="623"/>
      <c r="D4" s="621" t="s">
        <v>18</v>
      </c>
      <c r="E4" s="622"/>
      <c r="F4" s="624" t="s">
        <v>1</v>
      </c>
      <c r="G4" s="622"/>
      <c r="H4" s="624" t="s">
        <v>19</v>
      </c>
      <c r="I4" s="622"/>
      <c r="J4" s="624" t="s">
        <v>20</v>
      </c>
      <c r="K4" s="623"/>
      <c r="L4" s="117"/>
    </row>
    <row r="5" spans="1:12" ht="39" thickBot="1" x14ac:dyDescent="0.25">
      <c r="A5" s="122" t="s">
        <v>21</v>
      </c>
      <c r="B5" s="123" t="s">
        <v>22</v>
      </c>
      <c r="C5" s="123" t="s">
        <v>23</v>
      </c>
      <c r="D5" s="124" t="s">
        <v>24</v>
      </c>
      <c r="E5" s="125" t="s">
        <v>25</v>
      </c>
      <c r="F5" s="124" t="s">
        <v>24</v>
      </c>
      <c r="G5" s="125" t="s">
        <v>25</v>
      </c>
      <c r="H5" s="124" t="s">
        <v>24</v>
      </c>
      <c r="I5" s="125" t="s">
        <v>25</v>
      </c>
      <c r="J5" s="124" t="s">
        <v>24</v>
      </c>
      <c r="K5" s="126" t="s">
        <v>25</v>
      </c>
      <c r="L5" s="117"/>
    </row>
    <row r="6" spans="1:12" x14ac:dyDescent="0.2">
      <c r="A6" s="127">
        <v>63</v>
      </c>
      <c r="B6" s="128">
        <v>63</v>
      </c>
      <c r="C6" s="128">
        <v>63.6</v>
      </c>
      <c r="D6" s="129" t="s">
        <v>26</v>
      </c>
      <c r="E6" s="130" t="s">
        <v>26</v>
      </c>
      <c r="F6" s="131" t="s">
        <v>26</v>
      </c>
      <c r="G6" s="130" t="s">
        <v>26</v>
      </c>
      <c r="H6" s="131">
        <v>6.1</v>
      </c>
      <c r="I6" s="132">
        <v>51.1</v>
      </c>
      <c r="J6" s="131" t="s">
        <v>26</v>
      </c>
      <c r="K6" s="133" t="s">
        <v>26</v>
      </c>
      <c r="L6" s="117"/>
    </row>
    <row r="7" spans="1:12" ht="14.1" customHeight="1" x14ac:dyDescent="0.2">
      <c r="A7" s="134">
        <v>75</v>
      </c>
      <c r="B7" s="135">
        <v>75</v>
      </c>
      <c r="C7" s="136">
        <v>75.7</v>
      </c>
      <c r="D7" s="137">
        <v>4.8</v>
      </c>
      <c r="E7" s="138">
        <v>65.8</v>
      </c>
      <c r="F7" s="137">
        <v>5.9</v>
      </c>
      <c r="G7" s="138">
        <v>63.7</v>
      </c>
      <c r="H7" s="137">
        <v>7.2</v>
      </c>
      <c r="I7" s="139">
        <v>61</v>
      </c>
      <c r="J7" s="137">
        <v>8.9</v>
      </c>
      <c r="K7" s="140">
        <v>57.6</v>
      </c>
      <c r="L7" s="117"/>
    </row>
    <row r="8" spans="1:12" ht="14.1" customHeight="1" x14ac:dyDescent="0.2">
      <c r="A8" s="127">
        <v>90</v>
      </c>
      <c r="B8" s="128">
        <v>90</v>
      </c>
      <c r="C8" s="128">
        <v>90.9</v>
      </c>
      <c r="D8" s="129">
        <v>5.7</v>
      </c>
      <c r="E8" s="130">
        <v>79</v>
      </c>
      <c r="F8" s="131">
        <v>7</v>
      </c>
      <c r="G8" s="130">
        <v>76.5</v>
      </c>
      <c r="H8" s="131">
        <v>8.6999999999999993</v>
      </c>
      <c r="I8" s="141">
        <v>73.099999999999994</v>
      </c>
      <c r="J8" s="131">
        <v>10.7</v>
      </c>
      <c r="K8" s="133">
        <v>69.099999999999994</v>
      </c>
      <c r="L8" s="117"/>
    </row>
    <row r="9" spans="1:12" ht="14.1" customHeight="1" x14ac:dyDescent="0.2">
      <c r="A9" s="134">
        <v>110</v>
      </c>
      <c r="B9" s="135">
        <v>110</v>
      </c>
      <c r="C9" s="136">
        <v>111</v>
      </c>
      <c r="D9" s="137">
        <v>7</v>
      </c>
      <c r="E9" s="138">
        <v>96.5</v>
      </c>
      <c r="F9" s="137">
        <v>8.6</v>
      </c>
      <c r="G9" s="138">
        <v>93.3</v>
      </c>
      <c r="H9" s="137">
        <v>10.5</v>
      </c>
      <c r="I9" s="139">
        <v>89.4</v>
      </c>
      <c r="J9" s="137">
        <v>13</v>
      </c>
      <c r="K9" s="140">
        <v>84.5</v>
      </c>
      <c r="L9" s="117"/>
    </row>
    <row r="10" spans="1:12" ht="14.1" customHeight="1" x14ac:dyDescent="0.2">
      <c r="A10" s="127">
        <v>125</v>
      </c>
      <c r="B10" s="128">
        <v>125</v>
      </c>
      <c r="C10" s="128">
        <v>126.2</v>
      </c>
      <c r="D10" s="129">
        <v>7.8</v>
      </c>
      <c r="E10" s="130">
        <v>109.9</v>
      </c>
      <c r="F10" s="131">
        <v>9.6999999999999993</v>
      </c>
      <c r="G10" s="130">
        <v>106.1</v>
      </c>
      <c r="H10" s="131">
        <v>12</v>
      </c>
      <c r="I10" s="141">
        <v>101.5</v>
      </c>
      <c r="J10" s="131">
        <v>14.8</v>
      </c>
      <c r="K10" s="133">
        <v>96</v>
      </c>
      <c r="L10" s="117"/>
    </row>
    <row r="11" spans="1:12" ht="14.1" customHeight="1" x14ac:dyDescent="0.2">
      <c r="A11" s="134">
        <v>140</v>
      </c>
      <c r="B11" s="135">
        <v>140</v>
      </c>
      <c r="C11" s="136">
        <v>141.30000000000001</v>
      </c>
      <c r="D11" s="137">
        <v>8.8000000000000007</v>
      </c>
      <c r="E11" s="138">
        <v>123.1</v>
      </c>
      <c r="F11" s="137">
        <v>10.9</v>
      </c>
      <c r="G11" s="138">
        <v>118.8</v>
      </c>
      <c r="H11" s="137">
        <v>13.4</v>
      </c>
      <c r="I11" s="139">
        <v>113.9</v>
      </c>
      <c r="J11" s="137">
        <v>16.600000000000001</v>
      </c>
      <c r="K11" s="140">
        <v>107.6</v>
      </c>
      <c r="L11" s="117"/>
    </row>
    <row r="12" spans="1:12" ht="14.1" customHeight="1" x14ac:dyDescent="0.2">
      <c r="A12" s="127">
        <v>160</v>
      </c>
      <c r="B12" s="128">
        <v>160</v>
      </c>
      <c r="C12" s="128">
        <v>161.5</v>
      </c>
      <c r="D12" s="129">
        <v>10</v>
      </c>
      <c r="E12" s="130">
        <v>140.69999999999999</v>
      </c>
      <c r="F12" s="131">
        <v>12.4</v>
      </c>
      <c r="G12" s="130">
        <v>135.9</v>
      </c>
      <c r="H12" s="131">
        <v>15.4</v>
      </c>
      <c r="I12" s="141">
        <v>130</v>
      </c>
      <c r="J12" s="131">
        <v>18.899999999999999</v>
      </c>
      <c r="K12" s="133">
        <v>123.1</v>
      </c>
      <c r="L12" s="117"/>
    </row>
    <row r="13" spans="1:12" ht="14.1" customHeight="1" x14ac:dyDescent="0.2">
      <c r="A13" s="134">
        <v>180</v>
      </c>
      <c r="B13" s="135">
        <v>180</v>
      </c>
      <c r="C13" s="136">
        <v>181.7</v>
      </c>
      <c r="D13" s="137">
        <v>11.3</v>
      </c>
      <c r="E13" s="138">
        <v>158.30000000000001</v>
      </c>
      <c r="F13" s="137">
        <v>14</v>
      </c>
      <c r="G13" s="138">
        <v>152.80000000000001</v>
      </c>
      <c r="H13" s="137">
        <v>17.3</v>
      </c>
      <c r="I13" s="139">
        <v>146.30000000000001</v>
      </c>
      <c r="J13" s="137">
        <v>21.2</v>
      </c>
      <c r="K13" s="140">
        <v>138.5</v>
      </c>
      <c r="L13" s="117"/>
    </row>
    <row r="14" spans="1:12" ht="14.1" customHeight="1" x14ac:dyDescent="0.2">
      <c r="A14" s="127">
        <v>200</v>
      </c>
      <c r="B14" s="128">
        <v>200</v>
      </c>
      <c r="C14" s="128">
        <v>201.8</v>
      </c>
      <c r="D14" s="129">
        <v>12.5</v>
      </c>
      <c r="E14" s="130">
        <v>175.8</v>
      </c>
      <c r="F14" s="131">
        <v>15.5</v>
      </c>
      <c r="G14" s="130">
        <v>169.9</v>
      </c>
      <c r="H14" s="131">
        <v>19.2</v>
      </c>
      <c r="I14" s="141">
        <v>162.5</v>
      </c>
      <c r="J14" s="131">
        <v>23.6</v>
      </c>
      <c r="K14" s="133">
        <v>153.69999999999999</v>
      </c>
      <c r="L14" s="117"/>
    </row>
    <row r="15" spans="1:12" ht="14.1" customHeight="1" x14ac:dyDescent="0.2">
      <c r="A15" s="134">
        <v>225</v>
      </c>
      <c r="B15" s="135">
        <v>225</v>
      </c>
      <c r="C15" s="136">
        <v>227.1</v>
      </c>
      <c r="D15" s="137">
        <v>14.1</v>
      </c>
      <c r="E15" s="138">
        <v>197.8</v>
      </c>
      <c r="F15" s="137">
        <v>17.5</v>
      </c>
      <c r="G15" s="138">
        <v>191.1</v>
      </c>
      <c r="H15" s="137">
        <v>21.6</v>
      </c>
      <c r="I15" s="139">
        <v>182.9</v>
      </c>
      <c r="J15" s="137">
        <v>26.5</v>
      </c>
      <c r="K15" s="140">
        <v>173.1</v>
      </c>
      <c r="L15" s="117"/>
    </row>
    <row r="16" spans="1:12" ht="14.1" customHeight="1" x14ac:dyDescent="0.2">
      <c r="A16" s="127">
        <v>250</v>
      </c>
      <c r="B16" s="128">
        <v>250</v>
      </c>
      <c r="C16" s="128">
        <v>252.3</v>
      </c>
      <c r="D16" s="129">
        <v>15.6</v>
      </c>
      <c r="E16" s="130">
        <v>220</v>
      </c>
      <c r="F16" s="131">
        <v>19.399999999999999</v>
      </c>
      <c r="G16" s="130">
        <v>212.4</v>
      </c>
      <c r="H16" s="131">
        <v>23.9</v>
      </c>
      <c r="I16" s="141">
        <v>203.4</v>
      </c>
      <c r="J16" s="131">
        <v>29.4</v>
      </c>
      <c r="K16" s="133">
        <v>192.4</v>
      </c>
      <c r="L16" s="117"/>
    </row>
    <row r="17" spans="1:12" ht="14.1" customHeight="1" x14ac:dyDescent="0.2">
      <c r="A17" s="134">
        <v>280</v>
      </c>
      <c r="B17" s="135">
        <v>280</v>
      </c>
      <c r="C17" s="136">
        <v>282.60000000000002</v>
      </c>
      <c r="D17" s="137">
        <v>17.5</v>
      </c>
      <c r="E17" s="138">
        <v>246.3</v>
      </c>
      <c r="F17" s="137">
        <v>21.7</v>
      </c>
      <c r="G17" s="138">
        <v>237.9</v>
      </c>
      <c r="H17" s="137">
        <v>26.7</v>
      </c>
      <c r="I17" s="139">
        <v>227.8</v>
      </c>
      <c r="J17" s="137">
        <v>33</v>
      </c>
      <c r="K17" s="140">
        <v>215.3</v>
      </c>
      <c r="L17" s="117"/>
    </row>
    <row r="18" spans="1:12" ht="14.1" customHeight="1" x14ac:dyDescent="0.2">
      <c r="A18" s="127">
        <v>315</v>
      </c>
      <c r="B18" s="128">
        <v>315</v>
      </c>
      <c r="C18" s="128">
        <v>317.89999999999998</v>
      </c>
      <c r="D18" s="129">
        <v>19.7</v>
      </c>
      <c r="E18" s="130">
        <v>277.10000000000002</v>
      </c>
      <c r="F18" s="131">
        <v>24.4</v>
      </c>
      <c r="G18" s="130">
        <v>267.60000000000002</v>
      </c>
      <c r="H18" s="131">
        <v>30.1</v>
      </c>
      <c r="I18" s="141">
        <v>256.3</v>
      </c>
      <c r="J18" s="131">
        <v>37.1</v>
      </c>
      <c r="K18" s="133">
        <v>242.3</v>
      </c>
      <c r="L18" s="117"/>
    </row>
    <row r="19" spans="1:12" ht="14.1" customHeight="1" x14ac:dyDescent="0.2">
      <c r="A19" s="134">
        <v>355</v>
      </c>
      <c r="B19" s="135">
        <v>355</v>
      </c>
      <c r="C19" s="136">
        <v>358.2</v>
      </c>
      <c r="D19" s="137">
        <v>22.2</v>
      </c>
      <c r="E19" s="138">
        <v>311.10000000000002</v>
      </c>
      <c r="F19" s="137">
        <v>27.5</v>
      </c>
      <c r="G19" s="138">
        <v>301.60000000000002</v>
      </c>
      <c r="H19" s="137">
        <v>33.9</v>
      </c>
      <c r="I19" s="139">
        <v>288.8</v>
      </c>
      <c r="J19" s="137">
        <v>41.7</v>
      </c>
      <c r="K19" s="140">
        <v>273.2</v>
      </c>
      <c r="L19" s="117"/>
    </row>
    <row r="20" spans="1:12" ht="14.1" customHeight="1" x14ac:dyDescent="0.2">
      <c r="A20" s="127">
        <v>400</v>
      </c>
      <c r="B20" s="128">
        <v>400</v>
      </c>
      <c r="C20" s="128">
        <v>403.6</v>
      </c>
      <c r="D20" s="129">
        <v>24.9</v>
      </c>
      <c r="E20" s="130">
        <v>351.9</v>
      </c>
      <c r="F20" s="131">
        <v>30.9</v>
      </c>
      <c r="G20" s="130">
        <v>339.9</v>
      </c>
      <c r="H20" s="131">
        <v>38.200000000000003</v>
      </c>
      <c r="I20" s="141">
        <v>325.39999999999998</v>
      </c>
      <c r="J20" s="131">
        <v>47</v>
      </c>
      <c r="K20" s="133">
        <v>307.8</v>
      </c>
      <c r="L20" s="117"/>
    </row>
    <row r="21" spans="1:12" ht="14.1" customHeight="1" x14ac:dyDescent="0.2">
      <c r="A21" s="134">
        <v>450</v>
      </c>
      <c r="B21" s="135">
        <v>450</v>
      </c>
      <c r="C21" s="136">
        <v>454.1</v>
      </c>
      <c r="D21" s="137">
        <v>28.1</v>
      </c>
      <c r="E21" s="138">
        <v>395.9</v>
      </c>
      <c r="F21" s="137">
        <v>34.799999999999997</v>
      </c>
      <c r="G21" s="138">
        <v>382.4</v>
      </c>
      <c r="H21" s="137">
        <v>43</v>
      </c>
      <c r="I21" s="139">
        <v>366.1</v>
      </c>
      <c r="J21" s="137">
        <v>52.8</v>
      </c>
      <c r="K21" s="140">
        <v>346.5</v>
      </c>
      <c r="L21" s="117"/>
    </row>
    <row r="22" spans="1:12" ht="14.1" customHeight="1" x14ac:dyDescent="0.2">
      <c r="A22" s="127">
        <v>500</v>
      </c>
      <c r="B22" s="128">
        <v>500</v>
      </c>
      <c r="C22" s="128">
        <v>504.5</v>
      </c>
      <c r="D22" s="129">
        <v>31.1</v>
      </c>
      <c r="E22" s="130">
        <v>440</v>
      </c>
      <c r="F22" s="131">
        <v>38.700000000000003</v>
      </c>
      <c r="G22" s="130">
        <v>424.9</v>
      </c>
      <c r="H22" s="131">
        <v>47.7</v>
      </c>
      <c r="I22" s="141">
        <v>406.8</v>
      </c>
      <c r="J22" s="131">
        <v>58.7</v>
      </c>
      <c r="K22" s="133">
        <v>384.9</v>
      </c>
      <c r="L22" s="117"/>
    </row>
    <row r="23" spans="1:12" ht="14.1" customHeight="1" thickBot="1" x14ac:dyDescent="0.25">
      <c r="A23" s="142">
        <v>560</v>
      </c>
      <c r="B23" s="143">
        <v>560</v>
      </c>
      <c r="C23" s="144">
        <v>565</v>
      </c>
      <c r="D23" s="145">
        <v>34.9</v>
      </c>
      <c r="E23" s="146">
        <v>492.7</v>
      </c>
      <c r="F23" s="145">
        <v>43.3</v>
      </c>
      <c r="G23" s="146">
        <v>475.9</v>
      </c>
      <c r="H23" s="145">
        <v>53.4</v>
      </c>
      <c r="I23" s="147">
        <v>455.8</v>
      </c>
      <c r="J23" s="145">
        <v>66.099999999999994</v>
      </c>
      <c r="K23" s="148">
        <v>430.3</v>
      </c>
      <c r="L23" s="117"/>
    </row>
    <row r="24" spans="1:12" x14ac:dyDescent="0.2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</row>
    <row r="25" spans="1:12" x14ac:dyDescent="0.2">
      <c r="A25" s="150" t="s">
        <v>117</v>
      </c>
      <c r="B25" s="151" t="s">
        <v>118</v>
      </c>
      <c r="C25" s="149"/>
      <c r="D25" s="149"/>
      <c r="E25" s="149"/>
      <c r="F25" s="149"/>
      <c r="G25" s="149"/>
      <c r="H25" s="149"/>
      <c r="I25" s="149"/>
      <c r="J25" s="149"/>
      <c r="K25" s="149"/>
    </row>
    <row r="26" spans="1:12" x14ac:dyDescent="0.2">
      <c r="A26" s="149"/>
      <c r="B26" s="152" t="s">
        <v>119</v>
      </c>
      <c r="C26" s="149"/>
      <c r="D26" s="149"/>
      <c r="E26" s="149"/>
      <c r="F26" s="149"/>
      <c r="G26" s="149"/>
      <c r="H26" s="149"/>
      <c r="I26" s="149"/>
      <c r="J26" s="149"/>
      <c r="K26" s="149"/>
    </row>
    <row r="27" spans="1:12" x14ac:dyDescent="0.2">
      <c r="A27" s="149"/>
      <c r="C27" s="149"/>
      <c r="D27" s="149"/>
      <c r="E27" s="149"/>
      <c r="F27" s="149"/>
      <c r="G27" s="149"/>
      <c r="H27" s="149"/>
      <c r="I27" s="149"/>
      <c r="J27" s="149"/>
      <c r="K27" s="149"/>
    </row>
    <row r="28" spans="1:12" x14ac:dyDescent="0.2">
      <c r="A28" s="149"/>
      <c r="B28" s="151" t="s">
        <v>120</v>
      </c>
      <c r="C28" s="149"/>
      <c r="D28" s="149"/>
      <c r="E28" s="149"/>
      <c r="F28" s="149"/>
      <c r="G28" s="149"/>
      <c r="H28" s="149"/>
      <c r="I28" s="149"/>
      <c r="J28" s="149"/>
      <c r="K28" s="149"/>
    </row>
    <row r="29" spans="1:12" x14ac:dyDescent="0.2">
      <c r="A29" s="149"/>
      <c r="B29" s="152"/>
      <c r="C29" s="149"/>
      <c r="D29" s="149"/>
      <c r="E29" s="149"/>
      <c r="F29" s="149"/>
      <c r="G29" s="149"/>
      <c r="H29" s="149"/>
      <c r="I29" s="149"/>
      <c r="J29" s="149"/>
      <c r="K29" s="149"/>
    </row>
    <row r="30" spans="1:12" x14ac:dyDescent="0.2">
      <c r="A30" s="149"/>
      <c r="B30" s="152"/>
      <c r="C30" s="149"/>
      <c r="D30" s="149"/>
      <c r="E30" s="149"/>
      <c r="F30" s="149"/>
      <c r="G30" s="149"/>
      <c r="H30" s="149"/>
      <c r="I30" s="149"/>
      <c r="J30" s="149"/>
      <c r="K30" s="149"/>
    </row>
    <row r="31" spans="1:12" x14ac:dyDescent="0.2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</row>
    <row r="32" spans="1:12" x14ac:dyDescent="0.2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</row>
    <row r="33" spans="1:11" x14ac:dyDescent="0.2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</row>
    <row r="34" spans="1:11" x14ac:dyDescent="0.2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</row>
    <row r="35" spans="1:11" x14ac:dyDescent="0.2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</row>
    <row r="36" spans="1:11" x14ac:dyDescent="0.2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</row>
    <row r="37" spans="1:11" x14ac:dyDescent="0.2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</row>
    <row r="38" spans="1:11" x14ac:dyDescent="0.2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</row>
    <row r="39" spans="1:11" x14ac:dyDescent="0.2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</row>
    <row r="40" spans="1:11" x14ac:dyDescent="0.2">
      <c r="A40" s="149"/>
      <c r="B40" s="149"/>
      <c r="C40" s="149"/>
      <c r="D40" s="149"/>
      <c r="E40" s="149"/>
      <c r="F40" s="149"/>
      <c r="G40" s="149"/>
      <c r="H40" s="149"/>
      <c r="I40" s="149"/>
      <c r="J40" s="149"/>
      <c r="K40" s="149"/>
    </row>
    <row r="41" spans="1:11" x14ac:dyDescent="0.2">
      <c r="A41" s="149"/>
      <c r="B41" s="149"/>
      <c r="C41" s="149"/>
      <c r="D41" s="149"/>
      <c r="E41" s="149"/>
      <c r="F41" s="149"/>
      <c r="G41" s="149"/>
      <c r="H41" s="149"/>
      <c r="I41" s="149"/>
      <c r="J41" s="149"/>
      <c r="K41" s="149"/>
    </row>
    <row r="42" spans="1:11" x14ac:dyDescent="0.2">
      <c r="A42" s="149"/>
      <c r="B42" s="149"/>
      <c r="C42" s="149"/>
      <c r="D42" s="149"/>
      <c r="E42" s="149"/>
      <c r="F42" s="149"/>
      <c r="G42" s="149"/>
      <c r="H42" s="149"/>
      <c r="I42" s="149"/>
      <c r="J42" s="149"/>
      <c r="K42" s="149"/>
    </row>
    <row r="43" spans="1:11" x14ac:dyDescent="0.2">
      <c r="A43" s="149"/>
      <c r="B43" s="149"/>
      <c r="C43" s="149"/>
      <c r="D43" s="149"/>
      <c r="E43" s="149"/>
      <c r="F43" s="149"/>
      <c r="G43" s="149"/>
      <c r="H43" s="149"/>
      <c r="I43" s="149"/>
      <c r="J43" s="149"/>
      <c r="K43" s="149"/>
    </row>
    <row r="44" spans="1:11" x14ac:dyDescent="0.2">
      <c r="A44" s="149"/>
      <c r="B44" s="149"/>
      <c r="C44" s="149"/>
      <c r="D44" s="149"/>
      <c r="E44" s="149"/>
      <c r="F44" s="149"/>
      <c r="G44" s="149"/>
      <c r="H44" s="149"/>
      <c r="I44" s="149"/>
      <c r="J44" s="149"/>
      <c r="K44" s="149"/>
    </row>
    <row r="45" spans="1:11" x14ac:dyDescent="0.2">
      <c r="A45" s="149"/>
      <c r="B45" s="149"/>
      <c r="C45" s="149"/>
      <c r="D45" s="149"/>
      <c r="E45" s="149"/>
      <c r="F45" s="149"/>
      <c r="G45" s="149"/>
      <c r="H45" s="149"/>
      <c r="I45" s="149"/>
      <c r="J45" s="149"/>
      <c r="K45" s="149"/>
    </row>
    <row r="46" spans="1:11" x14ac:dyDescent="0.2">
      <c r="A46" s="149"/>
      <c r="B46" s="149"/>
      <c r="C46" s="149"/>
      <c r="D46" s="149"/>
      <c r="E46" s="149"/>
      <c r="F46" s="149"/>
      <c r="G46" s="149"/>
      <c r="H46" s="149"/>
      <c r="I46" s="149"/>
      <c r="J46" s="149"/>
      <c r="K46" s="149"/>
    </row>
    <row r="47" spans="1:11" x14ac:dyDescent="0.2">
      <c r="A47" s="149"/>
      <c r="B47" s="149"/>
      <c r="C47" s="149"/>
      <c r="D47" s="149"/>
      <c r="E47" s="149"/>
      <c r="F47" s="149"/>
      <c r="G47" s="149"/>
      <c r="H47" s="149"/>
      <c r="I47" s="149"/>
      <c r="J47" s="149"/>
      <c r="K47" s="149"/>
    </row>
    <row r="48" spans="1:11" x14ac:dyDescent="0.2">
      <c r="A48" s="149"/>
      <c r="B48" s="149"/>
      <c r="C48" s="149"/>
      <c r="D48" s="149"/>
      <c r="E48" s="149"/>
      <c r="F48" s="149"/>
      <c r="G48" s="149"/>
      <c r="H48" s="149"/>
      <c r="I48" s="149"/>
      <c r="J48" s="149"/>
      <c r="K48" s="149"/>
    </row>
    <row r="49" spans="1:11" x14ac:dyDescent="0.2">
      <c r="A49" s="149"/>
      <c r="B49" s="149"/>
      <c r="C49" s="149"/>
      <c r="D49" s="149"/>
      <c r="E49" s="149"/>
      <c r="F49" s="149"/>
      <c r="G49" s="149"/>
      <c r="H49" s="149"/>
      <c r="I49" s="149"/>
      <c r="J49" s="149"/>
      <c r="K49" s="149"/>
    </row>
    <row r="50" spans="1:11" x14ac:dyDescent="0.2">
      <c r="A50" s="149"/>
      <c r="B50" s="149"/>
      <c r="C50" s="149"/>
      <c r="D50" s="149"/>
      <c r="E50" s="149"/>
      <c r="F50" s="149"/>
      <c r="G50" s="149"/>
      <c r="H50" s="149"/>
      <c r="I50" s="149"/>
      <c r="J50" s="149"/>
      <c r="K50" s="149"/>
    </row>
    <row r="51" spans="1:11" x14ac:dyDescent="0.2">
      <c r="A51" s="149"/>
      <c r="B51" s="149"/>
      <c r="C51" s="149"/>
      <c r="D51" s="149"/>
      <c r="E51" s="149"/>
      <c r="F51" s="149"/>
      <c r="G51" s="149"/>
      <c r="H51" s="149"/>
      <c r="I51" s="149"/>
      <c r="J51" s="149"/>
      <c r="K51" s="149"/>
    </row>
    <row r="52" spans="1:11" x14ac:dyDescent="0.2">
      <c r="A52" s="149"/>
      <c r="B52" s="149"/>
      <c r="C52" s="149"/>
      <c r="D52" s="149"/>
      <c r="E52" s="149"/>
      <c r="F52" s="149"/>
      <c r="G52" s="149"/>
      <c r="H52" s="149"/>
      <c r="I52" s="149"/>
      <c r="J52" s="149"/>
      <c r="K52" s="149"/>
    </row>
    <row r="53" spans="1:11" x14ac:dyDescent="0.2">
      <c r="A53" s="149"/>
      <c r="B53" s="149"/>
      <c r="C53" s="149"/>
      <c r="D53" s="149"/>
      <c r="E53" s="149"/>
      <c r="F53" s="149"/>
      <c r="G53" s="149"/>
      <c r="H53" s="149"/>
      <c r="I53" s="149"/>
      <c r="J53" s="149"/>
      <c r="K53" s="149"/>
    </row>
    <row r="54" spans="1:11" x14ac:dyDescent="0.2">
      <c r="A54" s="149"/>
      <c r="B54" s="149"/>
      <c r="C54" s="149"/>
      <c r="D54" s="149"/>
      <c r="E54" s="149"/>
      <c r="F54" s="149"/>
      <c r="G54" s="149"/>
      <c r="H54" s="149"/>
      <c r="I54" s="149"/>
      <c r="J54" s="149"/>
      <c r="K54" s="149"/>
    </row>
    <row r="55" spans="1:11" x14ac:dyDescent="0.2">
      <c r="A55" s="149"/>
      <c r="B55" s="149"/>
      <c r="C55" s="149"/>
      <c r="D55" s="149"/>
      <c r="E55" s="149"/>
      <c r="F55" s="149"/>
      <c r="G55" s="149"/>
      <c r="H55" s="149"/>
      <c r="I55" s="149"/>
      <c r="J55" s="149"/>
      <c r="K55" s="149"/>
    </row>
    <row r="56" spans="1:11" x14ac:dyDescent="0.2">
      <c r="A56" s="149"/>
      <c r="B56" s="149"/>
      <c r="C56" s="149"/>
      <c r="D56" s="149"/>
      <c r="E56" s="149"/>
      <c r="F56" s="149"/>
      <c r="G56" s="149"/>
      <c r="H56" s="149"/>
      <c r="I56" s="149"/>
      <c r="J56" s="149"/>
      <c r="K56" s="149"/>
    </row>
    <row r="57" spans="1:11" x14ac:dyDescent="0.2">
      <c r="A57" s="149"/>
      <c r="B57" s="149"/>
      <c r="C57" s="149"/>
      <c r="D57" s="149"/>
      <c r="E57" s="149"/>
      <c r="F57" s="149"/>
      <c r="G57" s="149"/>
      <c r="H57" s="149"/>
      <c r="I57" s="149"/>
      <c r="J57" s="149"/>
      <c r="K57" s="149"/>
    </row>
    <row r="58" spans="1:11" x14ac:dyDescent="0.2">
      <c r="A58" s="149"/>
      <c r="B58" s="149"/>
      <c r="C58" s="149"/>
      <c r="D58" s="149"/>
      <c r="E58" s="149"/>
      <c r="F58" s="149"/>
      <c r="G58" s="149"/>
      <c r="H58" s="149"/>
      <c r="I58" s="149"/>
      <c r="J58" s="149"/>
      <c r="K58" s="149"/>
    </row>
    <row r="59" spans="1:11" x14ac:dyDescent="0.2">
      <c r="A59" s="149"/>
      <c r="B59" s="149"/>
      <c r="C59" s="149"/>
      <c r="D59" s="149"/>
      <c r="E59" s="149"/>
      <c r="F59" s="149"/>
      <c r="G59" s="149"/>
      <c r="H59" s="149"/>
      <c r="I59" s="149"/>
      <c r="J59" s="149"/>
      <c r="K59" s="149"/>
    </row>
    <row r="60" spans="1:11" x14ac:dyDescent="0.2">
      <c r="A60" s="149"/>
      <c r="B60" s="149"/>
      <c r="C60" s="149"/>
      <c r="D60" s="149"/>
      <c r="E60" s="149"/>
      <c r="F60" s="149"/>
      <c r="G60" s="149"/>
      <c r="H60" s="149"/>
      <c r="I60" s="149"/>
      <c r="J60" s="149"/>
      <c r="K60" s="149"/>
    </row>
    <row r="61" spans="1:11" x14ac:dyDescent="0.2">
      <c r="A61" s="149"/>
      <c r="B61" s="149"/>
      <c r="C61" s="149"/>
      <c r="D61" s="149"/>
      <c r="E61" s="149"/>
      <c r="F61" s="149"/>
      <c r="G61" s="149"/>
      <c r="H61" s="149"/>
      <c r="I61" s="149"/>
      <c r="J61" s="149"/>
      <c r="K61" s="149"/>
    </row>
    <row r="62" spans="1:11" x14ac:dyDescent="0.2">
      <c r="A62" s="149"/>
      <c r="B62" s="149"/>
      <c r="C62" s="149"/>
      <c r="D62" s="149"/>
      <c r="E62" s="149"/>
      <c r="F62" s="149"/>
      <c r="G62" s="149"/>
      <c r="H62" s="149"/>
      <c r="I62" s="149"/>
      <c r="J62" s="149"/>
      <c r="K62" s="149"/>
    </row>
    <row r="63" spans="1:11" x14ac:dyDescent="0.2">
      <c r="A63" s="149"/>
      <c r="B63" s="149"/>
      <c r="C63" s="149"/>
      <c r="D63" s="149"/>
      <c r="E63" s="149"/>
      <c r="F63" s="149"/>
      <c r="G63" s="149"/>
      <c r="H63" s="149"/>
      <c r="I63" s="149"/>
      <c r="J63" s="149"/>
      <c r="K63" s="149"/>
    </row>
    <row r="64" spans="1:11" x14ac:dyDescent="0.2">
      <c r="A64" s="149"/>
      <c r="B64" s="149"/>
      <c r="C64" s="149"/>
      <c r="D64" s="149"/>
      <c r="E64" s="149"/>
      <c r="F64" s="149"/>
      <c r="G64" s="149"/>
      <c r="H64" s="149"/>
      <c r="I64" s="149"/>
      <c r="J64" s="149"/>
      <c r="K64" s="149"/>
    </row>
    <row r="65" spans="1:11" x14ac:dyDescent="0.2">
      <c r="A65" s="149"/>
      <c r="B65" s="149"/>
      <c r="C65" s="149"/>
      <c r="D65" s="149"/>
      <c r="E65" s="149"/>
      <c r="F65" s="149"/>
      <c r="G65" s="149"/>
      <c r="H65" s="149"/>
      <c r="I65" s="149"/>
      <c r="J65" s="149"/>
      <c r="K65" s="149"/>
    </row>
    <row r="66" spans="1:11" x14ac:dyDescent="0.2">
      <c r="A66" s="149"/>
      <c r="B66" s="149"/>
      <c r="C66" s="149"/>
      <c r="D66" s="149"/>
      <c r="E66" s="149"/>
      <c r="F66" s="149"/>
      <c r="G66" s="149"/>
      <c r="H66" s="149"/>
      <c r="I66" s="149"/>
      <c r="J66" s="149"/>
      <c r="K66" s="149"/>
    </row>
  </sheetData>
  <mergeCells count="15">
    <mergeCell ref="A3:C3"/>
    <mergeCell ref="D3:E3"/>
    <mergeCell ref="F3:G3"/>
    <mergeCell ref="H3:I3"/>
    <mergeCell ref="J3:K3"/>
    <mergeCell ref="A1:K1"/>
    <mergeCell ref="D2:E2"/>
    <mergeCell ref="F2:G2"/>
    <mergeCell ref="H2:I2"/>
    <mergeCell ref="J2:K2"/>
    <mergeCell ref="A4:C4"/>
    <mergeCell ref="D4:E4"/>
    <mergeCell ref="F4:G4"/>
    <mergeCell ref="H4:I4"/>
    <mergeCell ref="J4:K4"/>
  </mergeCells>
  <printOptions horizontalCentered="1"/>
  <pageMargins left="0.74803149606299213" right="0.74803149606299213" top="0.69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5"/>
  <sheetViews>
    <sheetView topLeftCell="C1" workbookViewId="0">
      <selection activeCell="L33" sqref="L33"/>
    </sheetView>
  </sheetViews>
  <sheetFormatPr defaultRowHeight="12.75" x14ac:dyDescent="0.2"/>
  <cols>
    <col min="1" max="2" width="19.85546875" customWidth="1"/>
    <col min="3" max="3" width="2.85546875" customWidth="1"/>
    <col min="4" max="7" width="19.85546875" customWidth="1"/>
    <col min="8" max="8" width="2.42578125" customWidth="1"/>
    <col min="9" max="10" width="9.85546875" customWidth="1"/>
    <col min="11" max="11" width="9.85546875" style="15" customWidth="1"/>
    <col min="12" max="12" width="19.42578125" style="15" customWidth="1"/>
    <col min="13" max="14" width="9.85546875" style="15" customWidth="1"/>
    <col min="15" max="15" width="2.85546875" customWidth="1"/>
    <col min="19" max="21" width="9.140625" style="78"/>
    <col min="26" max="26" width="12.28515625" bestFit="1" customWidth="1"/>
  </cols>
  <sheetData>
    <row r="1" spans="1:22" ht="22.5" x14ac:dyDescent="0.35">
      <c r="A1" s="6" t="s">
        <v>3</v>
      </c>
      <c r="B1" s="8"/>
      <c r="D1" s="6" t="s">
        <v>2</v>
      </c>
      <c r="E1" s="7"/>
      <c r="F1" s="7"/>
      <c r="G1" s="8"/>
      <c r="I1" s="2" t="s">
        <v>35</v>
      </c>
      <c r="J1" s="2" t="s">
        <v>34</v>
      </c>
      <c r="K1" s="13" t="s">
        <v>21</v>
      </c>
      <c r="L1" s="13" t="s">
        <v>36</v>
      </c>
      <c r="M1" s="13" t="s">
        <v>24</v>
      </c>
      <c r="N1" s="13" t="s">
        <v>86</v>
      </c>
      <c r="P1" s="13" t="s">
        <v>82</v>
      </c>
      <c r="Q1" s="73" t="s">
        <v>83</v>
      </c>
      <c r="R1" s="73" t="s">
        <v>84</v>
      </c>
      <c r="S1" s="79" t="s">
        <v>21</v>
      </c>
      <c r="T1" s="75" t="s">
        <v>85</v>
      </c>
      <c r="U1" s="75" t="s">
        <v>87</v>
      </c>
      <c r="V1" s="72" t="s">
        <v>31</v>
      </c>
    </row>
    <row r="2" spans="1:22" x14ac:dyDescent="0.2">
      <c r="A2" s="2" t="s">
        <v>4</v>
      </c>
      <c r="B2" s="2" t="s">
        <v>5</v>
      </c>
      <c r="D2" s="2" t="s">
        <v>4</v>
      </c>
      <c r="E2" s="2"/>
      <c r="F2" s="2"/>
      <c r="G2" s="2"/>
      <c r="I2" s="1" t="s">
        <v>8</v>
      </c>
      <c r="J2" s="1" t="s">
        <v>17</v>
      </c>
      <c r="K2" s="14">
        <v>6.3E-2</v>
      </c>
      <c r="L2" s="14" t="str">
        <f>CONCATENATE(I2," / ",J2," / ",K2)</f>
        <v>PE80B / PN8 / 0.063</v>
      </c>
      <c r="M2" s="14" t="s">
        <v>88</v>
      </c>
      <c r="N2" s="14" t="s">
        <v>88</v>
      </c>
      <c r="Q2" s="5"/>
      <c r="R2" s="5"/>
      <c r="S2" s="74"/>
      <c r="T2" s="74"/>
      <c r="U2" s="74"/>
      <c r="V2" s="5"/>
    </row>
    <row r="3" spans="1:22" x14ac:dyDescent="0.2">
      <c r="A3" s="3" t="s">
        <v>6</v>
      </c>
      <c r="B3" s="3"/>
      <c r="D3" s="3" t="s">
        <v>6</v>
      </c>
      <c r="E3" s="2" t="s">
        <v>7</v>
      </c>
      <c r="F3" s="13" t="s">
        <v>36</v>
      </c>
      <c r="G3" s="2" t="s">
        <v>7</v>
      </c>
      <c r="I3" s="1" t="s">
        <v>8</v>
      </c>
      <c r="J3" s="1" t="s">
        <v>17</v>
      </c>
      <c r="K3" s="14">
        <v>7.4999999999999997E-2</v>
      </c>
      <c r="L3" s="14" t="str">
        <f t="shared" ref="L3:L66" si="0">CONCATENATE(I3," / ",J3," / ",K3)</f>
        <v>PE80B / PN8 / 0.075</v>
      </c>
      <c r="M3" s="14">
        <v>4.7999999999999996E-3</v>
      </c>
      <c r="N3" s="96">
        <v>6.5799999999999997E-2</v>
      </c>
      <c r="Q3" s="71" t="s">
        <v>8</v>
      </c>
      <c r="R3" s="71" t="s">
        <v>17</v>
      </c>
      <c r="S3" s="80">
        <v>6.3E-2</v>
      </c>
      <c r="T3" s="80">
        <v>5.11E-2</v>
      </c>
      <c r="U3" s="83">
        <v>8</v>
      </c>
      <c r="V3" s="71">
        <v>5</v>
      </c>
    </row>
    <row r="4" spans="1:22" x14ac:dyDescent="0.2">
      <c r="A4" s="1">
        <v>5</v>
      </c>
      <c r="B4" s="1">
        <v>2080000</v>
      </c>
      <c r="D4" s="1">
        <v>5</v>
      </c>
      <c r="E4" s="2" t="s">
        <v>8</v>
      </c>
      <c r="F4" s="2" t="str">
        <f>CONCATENATE(D4," / ",E4)</f>
        <v>5 / PE80B</v>
      </c>
      <c r="G4" s="1">
        <v>680000</v>
      </c>
      <c r="I4" s="1" t="s">
        <v>8</v>
      </c>
      <c r="J4" s="1" t="s">
        <v>17</v>
      </c>
      <c r="K4" s="14">
        <v>0.09</v>
      </c>
      <c r="L4" s="14" t="str">
        <f t="shared" si="0"/>
        <v>PE80B / PN8 / 0.09</v>
      </c>
      <c r="M4" s="14">
        <v>5.7000000000000002E-3</v>
      </c>
      <c r="N4" s="96">
        <v>7.9000000000000001E-2</v>
      </c>
      <c r="Q4" s="71" t="s">
        <v>9</v>
      </c>
      <c r="R4" s="71" t="s">
        <v>18</v>
      </c>
      <c r="S4" s="80">
        <v>7.4999999999999997E-2</v>
      </c>
      <c r="T4" s="80">
        <v>5.7599999999999998E-2</v>
      </c>
      <c r="U4" s="83">
        <v>10</v>
      </c>
      <c r="V4" s="71">
        <v>6</v>
      </c>
    </row>
    <row r="5" spans="1:22" x14ac:dyDescent="0.2">
      <c r="A5" s="1">
        <v>6</v>
      </c>
      <c r="B5" s="1">
        <v>2086000</v>
      </c>
      <c r="D5" s="1">
        <v>6</v>
      </c>
      <c r="E5" s="2" t="s">
        <v>8</v>
      </c>
      <c r="F5" s="2" t="str">
        <f t="shared" ref="F5:F55" si="1">CONCATENATE(D5," / ",E5)</f>
        <v>6 / PE80B</v>
      </c>
      <c r="G5" s="1">
        <v>666000</v>
      </c>
      <c r="I5" s="1" t="s">
        <v>8</v>
      </c>
      <c r="J5" s="1" t="s">
        <v>17</v>
      </c>
      <c r="K5" s="14">
        <v>0.11</v>
      </c>
      <c r="L5" s="14" t="str">
        <f t="shared" si="0"/>
        <v>PE80B / PN8 / 0.11</v>
      </c>
      <c r="M5" s="14">
        <v>7.0000000000000001E-3</v>
      </c>
      <c r="N5" s="96">
        <v>9.6500000000000002E-2</v>
      </c>
      <c r="R5" s="71" t="s">
        <v>1</v>
      </c>
      <c r="S5" s="80">
        <v>0.09</v>
      </c>
      <c r="T5" s="80">
        <v>6.0999999999999999E-2</v>
      </c>
      <c r="U5" s="83">
        <v>12.5</v>
      </c>
      <c r="V5" s="71">
        <v>7</v>
      </c>
    </row>
    <row r="6" spans="1:22" x14ac:dyDescent="0.2">
      <c r="A6" s="1">
        <v>7</v>
      </c>
      <c r="B6" s="1">
        <v>2092000</v>
      </c>
      <c r="D6" s="1">
        <v>7</v>
      </c>
      <c r="E6" s="2" t="s">
        <v>8</v>
      </c>
      <c r="F6" s="2" t="str">
        <f t="shared" si="1"/>
        <v>7 / PE80B</v>
      </c>
      <c r="G6" s="1">
        <v>652000</v>
      </c>
      <c r="I6" s="1" t="s">
        <v>8</v>
      </c>
      <c r="J6" s="1" t="s">
        <v>17</v>
      </c>
      <c r="K6" s="14">
        <v>0.125</v>
      </c>
      <c r="L6" s="14" t="str">
        <f t="shared" si="0"/>
        <v>PE80B / PN8 / 0.125</v>
      </c>
      <c r="M6" s="14">
        <v>7.7999999999999996E-3</v>
      </c>
      <c r="N6" s="96">
        <v>0.10990000000000001</v>
      </c>
      <c r="R6" s="71" t="s">
        <v>19</v>
      </c>
      <c r="S6" s="80">
        <v>0.11</v>
      </c>
      <c r="T6" s="80">
        <v>6.3700000000000007E-2</v>
      </c>
      <c r="U6" s="83">
        <v>16</v>
      </c>
      <c r="V6" s="71">
        <v>8</v>
      </c>
    </row>
    <row r="7" spans="1:22" x14ac:dyDescent="0.2">
      <c r="A7" s="1">
        <v>8</v>
      </c>
      <c r="B7" s="1">
        <v>2098000</v>
      </c>
      <c r="D7" s="1">
        <v>8</v>
      </c>
      <c r="E7" s="2" t="s">
        <v>8</v>
      </c>
      <c r="F7" s="2" t="str">
        <f t="shared" si="1"/>
        <v>8 / PE80B</v>
      </c>
      <c r="G7" s="1">
        <v>638000</v>
      </c>
      <c r="I7" s="1" t="s">
        <v>8</v>
      </c>
      <c r="J7" s="1" t="s">
        <v>17</v>
      </c>
      <c r="K7" s="14">
        <v>0.14000000000000001</v>
      </c>
      <c r="L7" s="14" t="str">
        <f t="shared" si="0"/>
        <v>PE80B / PN8 / 0.14</v>
      </c>
      <c r="M7" s="14">
        <v>8.8000000000000005E-3</v>
      </c>
      <c r="N7" s="96">
        <v>0.1231</v>
      </c>
      <c r="R7" s="71" t="s">
        <v>20</v>
      </c>
      <c r="S7" s="80">
        <v>0.125</v>
      </c>
      <c r="T7" s="80">
        <v>6.5799999999999997E-2</v>
      </c>
      <c r="U7" s="83">
        <v>20</v>
      </c>
      <c r="V7" s="71">
        <v>9</v>
      </c>
    </row>
    <row r="8" spans="1:22" x14ac:dyDescent="0.2">
      <c r="A8" s="1">
        <v>9</v>
      </c>
      <c r="B8" s="1">
        <v>2104000</v>
      </c>
      <c r="D8" s="1">
        <v>9</v>
      </c>
      <c r="E8" s="2" t="s">
        <v>8</v>
      </c>
      <c r="F8" s="2" t="str">
        <f t="shared" si="1"/>
        <v>9 / PE80B</v>
      </c>
      <c r="G8" s="1">
        <v>624000</v>
      </c>
      <c r="I8" s="1" t="s">
        <v>8</v>
      </c>
      <c r="J8" s="1" t="s">
        <v>17</v>
      </c>
      <c r="K8" s="14">
        <v>0.16</v>
      </c>
      <c r="L8" s="14" t="str">
        <f t="shared" si="0"/>
        <v>PE80B / PN8 / 0.16</v>
      </c>
      <c r="M8" s="14">
        <v>0.01</v>
      </c>
      <c r="N8" s="96">
        <v>0.14069999999999999</v>
      </c>
      <c r="S8" s="80">
        <v>0.14000000000000001</v>
      </c>
      <c r="T8" s="80">
        <v>6.9099999999999995E-2</v>
      </c>
      <c r="V8" s="71">
        <v>10</v>
      </c>
    </row>
    <row r="9" spans="1:22" x14ac:dyDescent="0.2">
      <c r="A9" s="1">
        <v>10</v>
      </c>
      <c r="B9" s="1">
        <v>2110000</v>
      </c>
      <c r="D9" s="1">
        <v>10</v>
      </c>
      <c r="E9" s="2" t="s">
        <v>8</v>
      </c>
      <c r="F9" s="2" t="str">
        <f t="shared" si="1"/>
        <v>10 / PE80B</v>
      </c>
      <c r="G9" s="1">
        <v>610000</v>
      </c>
      <c r="I9" s="1" t="s">
        <v>8</v>
      </c>
      <c r="J9" s="1" t="s">
        <v>17</v>
      </c>
      <c r="K9" s="14">
        <v>0.18</v>
      </c>
      <c r="L9" s="14" t="str">
        <f t="shared" si="0"/>
        <v>PE80B / PN8 / 0.18</v>
      </c>
      <c r="M9" s="14">
        <v>1.1300000000000001E-2</v>
      </c>
      <c r="N9" s="96">
        <v>0.15830000000000002</v>
      </c>
      <c r="S9" s="80">
        <v>0.16</v>
      </c>
      <c r="T9" s="80">
        <v>7.3099999999999998E-2</v>
      </c>
      <c r="V9" s="71">
        <v>11</v>
      </c>
    </row>
    <row r="10" spans="1:22" x14ac:dyDescent="0.2">
      <c r="A10" s="1">
        <v>11</v>
      </c>
      <c r="B10" s="1">
        <v>2116000</v>
      </c>
      <c r="D10" s="1">
        <v>11</v>
      </c>
      <c r="E10" s="2" t="s">
        <v>8</v>
      </c>
      <c r="F10" s="2" t="str">
        <f t="shared" si="1"/>
        <v>11 / PE80B</v>
      </c>
      <c r="G10" s="1">
        <v>606000</v>
      </c>
      <c r="I10" s="1" t="s">
        <v>8</v>
      </c>
      <c r="J10" s="1" t="s">
        <v>17</v>
      </c>
      <c r="K10" s="14">
        <v>0.2</v>
      </c>
      <c r="L10" s="14" t="str">
        <f t="shared" si="0"/>
        <v>PE80B / PN8 / 0.2</v>
      </c>
      <c r="M10" s="14">
        <v>1.2500000000000001E-2</v>
      </c>
      <c r="N10" s="96">
        <v>0.17580000000000001</v>
      </c>
      <c r="S10" s="80">
        <v>0.18</v>
      </c>
      <c r="T10" s="80">
        <v>7.6499999999999999E-2</v>
      </c>
      <c r="V10" s="71">
        <v>12</v>
      </c>
    </row>
    <row r="11" spans="1:22" x14ac:dyDescent="0.2">
      <c r="A11" s="1">
        <v>12</v>
      </c>
      <c r="B11" s="1">
        <v>2122000</v>
      </c>
      <c r="D11" s="1">
        <v>12</v>
      </c>
      <c r="E11" s="2" t="s">
        <v>8</v>
      </c>
      <c r="F11" s="2" t="str">
        <f t="shared" si="1"/>
        <v>12 / PE80B</v>
      </c>
      <c r="G11" s="1">
        <v>592000</v>
      </c>
      <c r="I11" s="1" t="s">
        <v>8</v>
      </c>
      <c r="J11" s="1" t="s">
        <v>17</v>
      </c>
      <c r="K11" s="14">
        <v>0.22500000000000001</v>
      </c>
      <c r="L11" s="14" t="str">
        <f t="shared" si="0"/>
        <v>PE80B / PN8 / 0.225</v>
      </c>
      <c r="M11" s="14">
        <v>1.41E-2</v>
      </c>
      <c r="N11" s="96">
        <v>0.1978</v>
      </c>
      <c r="S11" s="80">
        <v>0.2</v>
      </c>
      <c r="T11" s="80">
        <v>7.9000000000000001E-2</v>
      </c>
      <c r="V11" s="71">
        <v>13</v>
      </c>
    </row>
    <row r="12" spans="1:22" x14ac:dyDescent="0.2">
      <c r="A12" s="1">
        <v>13</v>
      </c>
      <c r="B12" s="1">
        <v>2128000</v>
      </c>
      <c r="D12" s="1">
        <v>13</v>
      </c>
      <c r="E12" s="2" t="s">
        <v>8</v>
      </c>
      <c r="F12" s="2" t="str">
        <f t="shared" si="1"/>
        <v>13 / PE80B</v>
      </c>
      <c r="G12" s="1">
        <v>578000</v>
      </c>
      <c r="I12" s="1" t="s">
        <v>8</v>
      </c>
      <c r="J12" s="1" t="s">
        <v>17</v>
      </c>
      <c r="K12" s="14">
        <v>0.25</v>
      </c>
      <c r="L12" s="14" t="str">
        <f t="shared" si="0"/>
        <v>PE80B / PN8 / 0.25</v>
      </c>
      <c r="M12" s="14">
        <v>1.5599999999999999E-2</v>
      </c>
      <c r="N12" s="96">
        <v>0.22</v>
      </c>
      <c r="Q12" s="17" t="s">
        <v>69</v>
      </c>
      <c r="S12" s="80">
        <v>0.22500000000000001</v>
      </c>
      <c r="T12" s="80">
        <v>8.4500000000000006E-2</v>
      </c>
      <c r="V12" s="71">
        <v>14</v>
      </c>
    </row>
    <row r="13" spans="1:22" x14ac:dyDescent="0.2">
      <c r="A13" s="1">
        <v>14</v>
      </c>
      <c r="B13" s="1">
        <v>2134000</v>
      </c>
      <c r="D13" s="1">
        <v>14</v>
      </c>
      <c r="E13" s="2" t="s">
        <v>8</v>
      </c>
      <c r="F13" s="2" t="str">
        <f t="shared" si="1"/>
        <v>14 / PE80B</v>
      </c>
      <c r="G13" s="1">
        <v>564000</v>
      </c>
      <c r="I13" s="1" t="s">
        <v>8</v>
      </c>
      <c r="J13" s="1" t="s">
        <v>17</v>
      </c>
      <c r="K13" s="14">
        <v>0.28000000000000003</v>
      </c>
      <c r="L13" s="14" t="str">
        <f t="shared" si="0"/>
        <v>PE80B / PN8 / 0.28</v>
      </c>
      <c r="M13" s="14">
        <v>1.7500000000000002E-2</v>
      </c>
      <c r="N13" s="96">
        <v>0.24630000000000002</v>
      </c>
      <c r="Q13" s="93" t="s">
        <v>78</v>
      </c>
      <c r="S13" s="80">
        <v>0.25</v>
      </c>
      <c r="T13" s="80">
        <v>8.9400000000000007E-2</v>
      </c>
      <c r="V13" s="71">
        <v>15</v>
      </c>
    </row>
    <row r="14" spans="1:22" x14ac:dyDescent="0.2">
      <c r="A14" s="1">
        <v>15</v>
      </c>
      <c r="B14" s="1">
        <v>2140000</v>
      </c>
      <c r="D14" s="1">
        <v>15</v>
      </c>
      <c r="E14" s="2" t="s">
        <v>8</v>
      </c>
      <c r="F14" s="2" t="str">
        <f t="shared" si="1"/>
        <v>15 / PE80B</v>
      </c>
      <c r="G14" s="1">
        <v>550000</v>
      </c>
      <c r="I14" s="1" t="s">
        <v>8</v>
      </c>
      <c r="J14" s="1" t="s">
        <v>17</v>
      </c>
      <c r="K14" s="14">
        <v>0.315</v>
      </c>
      <c r="L14" s="14" t="str">
        <f t="shared" si="0"/>
        <v>PE80B / PN8 / 0.315</v>
      </c>
      <c r="M14" s="14">
        <v>1.9699999999999999E-2</v>
      </c>
      <c r="N14" s="96">
        <v>0.27710000000000001</v>
      </c>
      <c r="S14" s="80">
        <v>0.28000000000000003</v>
      </c>
      <c r="T14" s="80">
        <v>9.3299999999999994E-2</v>
      </c>
      <c r="V14" s="71">
        <v>16</v>
      </c>
    </row>
    <row r="15" spans="1:22" x14ac:dyDescent="0.2">
      <c r="A15" s="1">
        <v>16</v>
      </c>
      <c r="B15" s="1">
        <v>2146000</v>
      </c>
      <c r="D15" s="1">
        <v>16</v>
      </c>
      <c r="E15" s="2" t="s">
        <v>8</v>
      </c>
      <c r="F15" s="2" t="str">
        <f t="shared" si="1"/>
        <v>16 / PE80B</v>
      </c>
      <c r="G15" s="1">
        <v>566000</v>
      </c>
      <c r="I15" s="1" t="s">
        <v>8</v>
      </c>
      <c r="J15" s="1" t="s">
        <v>17</v>
      </c>
      <c r="K15" s="14">
        <v>0.35499999999999998</v>
      </c>
      <c r="L15" s="14" t="str">
        <f t="shared" si="0"/>
        <v>PE80B / PN8 / 0.355</v>
      </c>
      <c r="M15" s="14">
        <v>2.2200000000000001E-2</v>
      </c>
      <c r="N15" s="96">
        <v>0.31110000000000004</v>
      </c>
      <c r="S15" s="80">
        <v>0.315</v>
      </c>
      <c r="T15" s="80">
        <v>9.6000000000000002E-2</v>
      </c>
      <c r="V15" s="71">
        <v>17</v>
      </c>
    </row>
    <row r="16" spans="1:22" x14ac:dyDescent="0.2">
      <c r="A16" s="1">
        <v>17</v>
      </c>
      <c r="B16" s="1">
        <v>2152000</v>
      </c>
      <c r="D16" s="1">
        <v>17</v>
      </c>
      <c r="E16" s="2" t="s">
        <v>8</v>
      </c>
      <c r="F16" s="2" t="str">
        <f t="shared" si="1"/>
        <v>17 / PE80B</v>
      </c>
      <c r="G16" s="1">
        <v>552000</v>
      </c>
      <c r="I16" s="1" t="s">
        <v>8</v>
      </c>
      <c r="J16" s="1" t="s">
        <v>17</v>
      </c>
      <c r="K16" s="14">
        <v>0.4</v>
      </c>
      <c r="L16" s="14" t="str">
        <f t="shared" si="0"/>
        <v>PE80B / PN8 / 0.4</v>
      </c>
      <c r="M16" s="14">
        <v>2.4899999999999999E-2</v>
      </c>
      <c r="N16" s="96">
        <v>0.35189999999999999</v>
      </c>
      <c r="S16" s="80">
        <v>0.35499999999999998</v>
      </c>
      <c r="T16" s="80">
        <v>9.6500000000000002E-2</v>
      </c>
      <c r="V16" s="71">
        <v>18</v>
      </c>
    </row>
    <row r="17" spans="1:22" x14ac:dyDescent="0.2">
      <c r="A17" s="1">
        <v>18</v>
      </c>
      <c r="B17" s="1">
        <v>2158000</v>
      </c>
      <c r="D17" s="1">
        <v>18</v>
      </c>
      <c r="E17" s="2" t="s">
        <v>8</v>
      </c>
      <c r="F17" s="2" t="str">
        <f t="shared" si="1"/>
        <v>18 / PE80B</v>
      </c>
      <c r="G17" s="1">
        <v>538000</v>
      </c>
      <c r="I17" s="1" t="s">
        <v>8</v>
      </c>
      <c r="J17" s="1" t="s">
        <v>17</v>
      </c>
      <c r="K17" s="14">
        <v>0.45</v>
      </c>
      <c r="L17" s="14" t="str">
        <f t="shared" si="0"/>
        <v>PE80B / PN8 / 0.45</v>
      </c>
      <c r="M17" s="14">
        <v>2.81E-2</v>
      </c>
      <c r="N17" s="96">
        <v>0.39589999999999997</v>
      </c>
      <c r="S17" s="80">
        <v>0.4</v>
      </c>
      <c r="T17" s="80">
        <v>0.10150000000000001</v>
      </c>
      <c r="V17" s="71">
        <v>19</v>
      </c>
    </row>
    <row r="18" spans="1:22" x14ac:dyDescent="0.2">
      <c r="A18" s="1">
        <v>19</v>
      </c>
      <c r="B18" s="1">
        <v>2164000</v>
      </c>
      <c r="D18" s="1">
        <v>19</v>
      </c>
      <c r="E18" s="2" t="s">
        <v>8</v>
      </c>
      <c r="F18" s="2" t="str">
        <f t="shared" si="1"/>
        <v>19 / PE80B</v>
      </c>
      <c r="G18" s="1">
        <v>524000</v>
      </c>
      <c r="I18" s="1" t="s">
        <v>8</v>
      </c>
      <c r="J18" s="1" t="s">
        <v>17</v>
      </c>
      <c r="K18" s="14">
        <v>0.5</v>
      </c>
      <c r="L18" s="14" t="str">
        <f t="shared" si="0"/>
        <v>PE80B / PN8 / 0.5</v>
      </c>
      <c r="M18" s="14">
        <v>3.1100000000000003E-2</v>
      </c>
      <c r="N18" s="96">
        <v>0.44</v>
      </c>
      <c r="S18" s="80">
        <v>0.45</v>
      </c>
      <c r="T18" s="80">
        <v>0.1061</v>
      </c>
      <c r="V18" s="71">
        <v>20</v>
      </c>
    </row>
    <row r="19" spans="1:22" x14ac:dyDescent="0.2">
      <c r="A19" s="1">
        <v>20</v>
      </c>
      <c r="B19" s="1">
        <v>2170000</v>
      </c>
      <c r="D19" s="1">
        <v>20</v>
      </c>
      <c r="E19" s="2" t="s">
        <v>8</v>
      </c>
      <c r="F19" s="2" t="str">
        <f t="shared" si="1"/>
        <v>20 / PE80B</v>
      </c>
      <c r="G19" s="1">
        <v>510000</v>
      </c>
      <c r="I19" s="1" t="s">
        <v>8</v>
      </c>
      <c r="J19" s="1" t="s">
        <v>17</v>
      </c>
      <c r="K19" s="14">
        <v>0.56000000000000005</v>
      </c>
      <c r="L19" s="14" t="str">
        <f t="shared" si="0"/>
        <v>PE80B / PN8 / 0.56</v>
      </c>
      <c r="M19" s="14">
        <v>3.49E-2</v>
      </c>
      <c r="N19" s="96">
        <v>0.49269999999999997</v>
      </c>
      <c r="S19" s="80">
        <v>0.5</v>
      </c>
      <c r="T19" s="80">
        <v>0.1076</v>
      </c>
      <c r="V19" s="71">
        <v>21</v>
      </c>
    </row>
    <row r="20" spans="1:22" x14ac:dyDescent="0.2">
      <c r="A20" s="1">
        <v>21</v>
      </c>
      <c r="B20" s="1">
        <v>2178000</v>
      </c>
      <c r="D20" s="1">
        <v>21</v>
      </c>
      <c r="E20" s="2" t="s">
        <v>8</v>
      </c>
      <c r="F20" s="2" t="str">
        <f t="shared" si="1"/>
        <v>21 / PE80B</v>
      </c>
      <c r="G20" s="1">
        <v>526000</v>
      </c>
      <c r="I20" s="1" t="s">
        <v>8</v>
      </c>
      <c r="J20" s="1" t="s">
        <v>18</v>
      </c>
      <c r="K20" s="14">
        <v>6.3E-2</v>
      </c>
      <c r="L20" s="14" t="str">
        <f t="shared" si="0"/>
        <v>PE80B / PN10 / 0.063</v>
      </c>
      <c r="M20" s="14" t="s">
        <v>88</v>
      </c>
      <c r="N20" s="14" t="s">
        <v>88</v>
      </c>
      <c r="S20" s="80">
        <v>0.56000000000000005</v>
      </c>
      <c r="T20" s="80">
        <v>0.10990000000000001</v>
      </c>
      <c r="V20" s="71">
        <v>22</v>
      </c>
    </row>
    <row r="21" spans="1:22" x14ac:dyDescent="0.2">
      <c r="A21" s="1">
        <v>22</v>
      </c>
      <c r="B21" s="1">
        <v>2186000</v>
      </c>
      <c r="D21" s="1">
        <v>22</v>
      </c>
      <c r="E21" s="2" t="s">
        <v>8</v>
      </c>
      <c r="F21" s="2" t="str">
        <f t="shared" si="1"/>
        <v>22 / PE80B</v>
      </c>
      <c r="G21" s="1">
        <v>512000</v>
      </c>
      <c r="I21" s="1" t="s">
        <v>8</v>
      </c>
      <c r="J21" s="1" t="s">
        <v>18</v>
      </c>
      <c r="K21" s="14">
        <v>7.4999999999999997E-2</v>
      </c>
      <c r="L21" s="14" t="str">
        <f t="shared" si="0"/>
        <v>PE80B / PN10 / 0.075</v>
      </c>
      <c r="M21" s="14">
        <v>5.9000000000000007E-3</v>
      </c>
      <c r="N21" s="96">
        <v>6.3700000000000007E-2</v>
      </c>
      <c r="T21" s="80">
        <v>0.1139</v>
      </c>
      <c r="V21" s="71">
        <v>23</v>
      </c>
    </row>
    <row r="22" spans="1:22" x14ac:dyDescent="0.2">
      <c r="A22" s="1">
        <v>23</v>
      </c>
      <c r="B22" s="1">
        <v>2194000</v>
      </c>
      <c r="D22" s="1">
        <v>23</v>
      </c>
      <c r="E22" s="2" t="s">
        <v>8</v>
      </c>
      <c r="F22" s="2" t="str">
        <f t="shared" si="1"/>
        <v>23 / PE80B</v>
      </c>
      <c r="G22" s="1">
        <v>498000</v>
      </c>
      <c r="I22" s="1" t="s">
        <v>8</v>
      </c>
      <c r="J22" s="1" t="s">
        <v>18</v>
      </c>
      <c r="K22" s="14">
        <v>0.09</v>
      </c>
      <c r="L22" s="14" t="str">
        <f t="shared" si="0"/>
        <v>PE80B / PN10 / 0.09</v>
      </c>
      <c r="M22" s="14">
        <v>7.0000000000000001E-3</v>
      </c>
      <c r="N22" s="96">
        <v>7.6499999999999999E-2</v>
      </c>
      <c r="T22" s="80">
        <v>0.1188</v>
      </c>
      <c r="V22" s="71">
        <v>24</v>
      </c>
    </row>
    <row r="23" spans="1:22" x14ac:dyDescent="0.2">
      <c r="A23" s="1">
        <v>24</v>
      </c>
      <c r="B23" s="1">
        <v>2202000</v>
      </c>
      <c r="D23" s="1">
        <v>24</v>
      </c>
      <c r="E23" s="2" t="s">
        <v>8</v>
      </c>
      <c r="F23" s="2" t="str">
        <f t="shared" si="1"/>
        <v>24 / PE80B</v>
      </c>
      <c r="G23" s="1">
        <v>484000</v>
      </c>
      <c r="I23" s="1" t="s">
        <v>8</v>
      </c>
      <c r="J23" s="1" t="s">
        <v>18</v>
      </c>
      <c r="K23" s="14">
        <v>0.11</v>
      </c>
      <c r="L23" s="14" t="str">
        <f t="shared" si="0"/>
        <v>PE80B / PN10 / 0.11</v>
      </c>
      <c r="M23" s="14">
        <v>8.6E-3</v>
      </c>
      <c r="N23" s="96">
        <v>9.3299999999999994E-2</v>
      </c>
      <c r="T23" s="80">
        <v>0.1231</v>
      </c>
      <c r="V23" s="71">
        <v>25</v>
      </c>
    </row>
    <row r="24" spans="1:22" x14ac:dyDescent="0.2">
      <c r="A24" s="1">
        <v>25</v>
      </c>
      <c r="B24" s="1">
        <v>2210000</v>
      </c>
      <c r="D24" s="1">
        <v>25</v>
      </c>
      <c r="E24" s="2" t="s">
        <v>8</v>
      </c>
      <c r="F24" s="2" t="str">
        <f t="shared" si="1"/>
        <v>25 / PE80B</v>
      </c>
      <c r="G24" s="1">
        <v>470000</v>
      </c>
      <c r="I24" s="1" t="s">
        <v>8</v>
      </c>
      <c r="J24" s="1" t="s">
        <v>18</v>
      </c>
      <c r="K24" s="14">
        <v>0.125</v>
      </c>
      <c r="L24" s="14" t="str">
        <f t="shared" si="0"/>
        <v>PE80B / PN10 / 0.125</v>
      </c>
      <c r="M24" s="14">
        <v>9.6999999999999986E-3</v>
      </c>
      <c r="N24" s="96">
        <v>0.1061</v>
      </c>
      <c r="T24" s="80">
        <v>0.13</v>
      </c>
      <c r="V24" s="71">
        <v>26</v>
      </c>
    </row>
    <row r="25" spans="1:22" x14ac:dyDescent="0.2">
      <c r="A25" s="1">
        <v>26</v>
      </c>
      <c r="B25" s="1">
        <v>2206000</v>
      </c>
      <c r="D25" s="1">
        <v>26</v>
      </c>
      <c r="E25" s="2" t="s">
        <v>8</v>
      </c>
      <c r="F25" s="2" t="str">
        <f t="shared" si="1"/>
        <v>26 / PE80B</v>
      </c>
      <c r="G25" s="1">
        <v>486000</v>
      </c>
      <c r="I25" s="1" t="s">
        <v>8</v>
      </c>
      <c r="J25" s="1" t="s">
        <v>18</v>
      </c>
      <c r="K25" s="14">
        <v>0.14000000000000001</v>
      </c>
      <c r="L25" s="14" t="str">
        <f t="shared" si="0"/>
        <v>PE80B / PN10 / 0.14</v>
      </c>
      <c r="M25" s="14">
        <v>1.09E-2</v>
      </c>
      <c r="N25" s="96">
        <v>0.1188</v>
      </c>
      <c r="T25" s="80">
        <v>0.13589999999999999</v>
      </c>
      <c r="V25" s="71">
        <v>27</v>
      </c>
    </row>
    <row r="26" spans="1:22" x14ac:dyDescent="0.2">
      <c r="A26" s="1">
        <v>27</v>
      </c>
      <c r="B26" s="1">
        <v>2202000</v>
      </c>
      <c r="D26" s="1">
        <v>27</v>
      </c>
      <c r="E26" s="2" t="s">
        <v>8</v>
      </c>
      <c r="F26" s="2" t="str">
        <f t="shared" si="1"/>
        <v>27 / PE80B</v>
      </c>
      <c r="G26" s="1">
        <v>472000</v>
      </c>
      <c r="I26" s="1" t="s">
        <v>8</v>
      </c>
      <c r="J26" s="1" t="s">
        <v>18</v>
      </c>
      <c r="K26" s="14">
        <v>0.16</v>
      </c>
      <c r="L26" s="14" t="str">
        <f t="shared" si="0"/>
        <v>PE80B / PN10 / 0.16</v>
      </c>
      <c r="M26" s="14">
        <v>1.24E-2</v>
      </c>
      <c r="N26" s="96">
        <v>0.13589999999999999</v>
      </c>
      <c r="T26" s="80">
        <v>0.13850000000000001</v>
      </c>
      <c r="V26" s="71">
        <v>28</v>
      </c>
    </row>
    <row r="27" spans="1:22" x14ac:dyDescent="0.2">
      <c r="A27" s="1">
        <v>28</v>
      </c>
      <c r="B27" s="1">
        <v>2198000</v>
      </c>
      <c r="D27" s="1">
        <v>28</v>
      </c>
      <c r="E27" s="2" t="s">
        <v>8</v>
      </c>
      <c r="F27" s="2" t="str">
        <f t="shared" si="1"/>
        <v>28 / PE80B</v>
      </c>
      <c r="G27" s="1">
        <v>458000</v>
      </c>
      <c r="I27" s="1" t="s">
        <v>8</v>
      </c>
      <c r="J27" s="1" t="s">
        <v>18</v>
      </c>
      <c r="K27" s="14">
        <v>0.18</v>
      </c>
      <c r="L27" s="14" t="str">
        <f t="shared" si="0"/>
        <v>PE80B / PN10 / 0.18</v>
      </c>
      <c r="M27" s="14">
        <v>1.4E-2</v>
      </c>
      <c r="N27" s="96">
        <v>0.15280000000000002</v>
      </c>
      <c r="T27" s="80">
        <v>0.14069999999999999</v>
      </c>
      <c r="V27" s="71">
        <v>29</v>
      </c>
    </row>
    <row r="28" spans="1:22" x14ac:dyDescent="0.2">
      <c r="A28" s="1">
        <v>29</v>
      </c>
      <c r="B28" s="1">
        <v>2194000</v>
      </c>
      <c r="D28" s="1">
        <v>29</v>
      </c>
      <c r="E28" s="2" t="s">
        <v>8</v>
      </c>
      <c r="F28" s="2" t="str">
        <f t="shared" si="1"/>
        <v>29 / PE80B</v>
      </c>
      <c r="G28" s="1">
        <v>444000</v>
      </c>
      <c r="I28" s="1" t="s">
        <v>8</v>
      </c>
      <c r="J28" s="1" t="s">
        <v>18</v>
      </c>
      <c r="K28" s="14">
        <v>0.2</v>
      </c>
      <c r="L28" s="14" t="str">
        <f t="shared" si="0"/>
        <v>PE80B / PN10 / 0.2</v>
      </c>
      <c r="M28" s="14">
        <v>1.55E-2</v>
      </c>
      <c r="N28" s="96">
        <v>0.1699</v>
      </c>
      <c r="P28" s="12"/>
      <c r="Q28" s="12"/>
      <c r="R28" s="12"/>
      <c r="S28" s="81"/>
      <c r="T28" s="80">
        <v>0.14630000000000001</v>
      </c>
      <c r="V28" s="71">
        <v>30</v>
      </c>
    </row>
    <row r="29" spans="1:22" x14ac:dyDescent="0.2">
      <c r="A29" s="1">
        <v>30</v>
      </c>
      <c r="B29" s="1">
        <v>2230000</v>
      </c>
      <c r="D29" s="1">
        <v>30</v>
      </c>
      <c r="E29" s="2" t="s">
        <v>8</v>
      </c>
      <c r="F29" s="2" t="str">
        <f t="shared" si="1"/>
        <v>30 / PE80B</v>
      </c>
      <c r="G29" s="1">
        <v>430000</v>
      </c>
      <c r="I29" s="1" t="s">
        <v>8</v>
      </c>
      <c r="J29" s="1" t="s">
        <v>18</v>
      </c>
      <c r="K29" s="14">
        <v>0.22500000000000001</v>
      </c>
      <c r="L29" s="14" t="str">
        <f t="shared" si="0"/>
        <v>PE80B / PN10 / 0.225</v>
      </c>
      <c r="M29" s="14">
        <v>1.7500000000000002E-2</v>
      </c>
      <c r="N29" s="96">
        <v>0.19109999999999999</v>
      </c>
      <c r="P29" s="12"/>
      <c r="Q29" s="12"/>
      <c r="R29" s="12"/>
      <c r="S29" s="81"/>
      <c r="T29" s="80">
        <v>0.15280000000000002</v>
      </c>
    </row>
    <row r="30" spans="1:22" ht="12" customHeight="1" x14ac:dyDescent="0.4">
      <c r="D30" s="1">
        <v>5</v>
      </c>
      <c r="E30" s="2" t="s">
        <v>9</v>
      </c>
      <c r="F30" s="2" t="str">
        <f t="shared" si="1"/>
        <v>5 / PE100</v>
      </c>
      <c r="G30" s="1">
        <v>900000</v>
      </c>
      <c r="I30" s="1" t="s">
        <v>8</v>
      </c>
      <c r="J30" s="1" t="s">
        <v>18</v>
      </c>
      <c r="K30" s="14">
        <v>0.25</v>
      </c>
      <c r="L30" s="14" t="str">
        <f t="shared" si="0"/>
        <v>PE80B / PN10 / 0.25</v>
      </c>
      <c r="M30" s="14">
        <v>1.9399999999999997E-2</v>
      </c>
      <c r="N30" s="96">
        <v>0.21240000000000001</v>
      </c>
      <c r="P30" s="82"/>
      <c r="Q30" s="12"/>
      <c r="R30" s="12"/>
      <c r="S30" s="81"/>
      <c r="T30" s="80">
        <v>0.15369999999999998</v>
      </c>
      <c r="V30" s="12"/>
    </row>
    <row r="31" spans="1:22" x14ac:dyDescent="0.2">
      <c r="D31" s="1">
        <v>6</v>
      </c>
      <c r="E31" s="2" t="s">
        <v>9</v>
      </c>
      <c r="F31" s="2" t="str">
        <f t="shared" si="1"/>
        <v>6 / PE100</v>
      </c>
      <c r="G31" s="1">
        <v>876000</v>
      </c>
      <c r="I31" s="1" t="s">
        <v>8</v>
      </c>
      <c r="J31" s="1" t="s">
        <v>18</v>
      </c>
      <c r="K31" s="14">
        <v>0.28000000000000003</v>
      </c>
      <c r="L31" s="14" t="str">
        <f t="shared" si="0"/>
        <v>PE80B / PN10 / 0.28</v>
      </c>
      <c r="M31" s="14">
        <v>2.1700000000000001E-2</v>
      </c>
      <c r="N31" s="96">
        <v>0.2379</v>
      </c>
      <c r="P31" s="12"/>
      <c r="Q31" s="12"/>
      <c r="R31" s="12"/>
      <c r="S31" s="81"/>
      <c r="T31" s="80">
        <v>0.15830000000000002</v>
      </c>
    </row>
    <row r="32" spans="1:22" x14ac:dyDescent="0.2">
      <c r="D32" s="1">
        <v>7</v>
      </c>
      <c r="E32" s="2" t="s">
        <v>9</v>
      </c>
      <c r="F32" s="2" t="str">
        <f t="shared" si="1"/>
        <v>7 / PE100</v>
      </c>
      <c r="G32" s="1">
        <v>862000</v>
      </c>
      <c r="I32" s="1" t="s">
        <v>8</v>
      </c>
      <c r="J32" s="1" t="s">
        <v>18</v>
      </c>
      <c r="K32" s="14">
        <v>0.315</v>
      </c>
      <c r="L32" s="14" t="str">
        <f t="shared" si="0"/>
        <v>PE80B / PN10 / 0.315</v>
      </c>
      <c r="M32" s="14">
        <v>2.4399999999999998E-2</v>
      </c>
      <c r="N32" s="96">
        <v>0.2676</v>
      </c>
      <c r="P32" s="12"/>
      <c r="Q32" s="12"/>
      <c r="R32" s="12"/>
      <c r="S32" s="81"/>
      <c r="T32" s="80">
        <v>0.16250000000000001</v>
      </c>
    </row>
    <row r="33" spans="4:20" x14ac:dyDescent="0.2">
      <c r="D33" s="1">
        <v>8</v>
      </c>
      <c r="E33" s="2" t="s">
        <v>9</v>
      </c>
      <c r="F33" s="2" t="str">
        <f t="shared" si="1"/>
        <v>8 / PE100</v>
      </c>
      <c r="G33" s="1">
        <v>848000</v>
      </c>
      <c r="I33" s="1" t="s">
        <v>8</v>
      </c>
      <c r="J33" s="1" t="s">
        <v>18</v>
      </c>
      <c r="K33" s="14">
        <v>0.35499999999999998</v>
      </c>
      <c r="L33" s="14" t="str">
        <f t="shared" si="0"/>
        <v>PE80B / PN10 / 0.355</v>
      </c>
      <c r="M33" s="14">
        <v>2.75E-2</v>
      </c>
      <c r="N33" s="96">
        <v>0.30160000000000003</v>
      </c>
      <c r="P33" s="12"/>
      <c r="Q33" s="12"/>
      <c r="R33" s="12"/>
      <c r="S33" s="81"/>
      <c r="T33" s="80">
        <v>0.1699</v>
      </c>
    </row>
    <row r="34" spans="4:20" x14ac:dyDescent="0.2">
      <c r="D34" s="1">
        <v>9</v>
      </c>
      <c r="E34" s="2" t="s">
        <v>9</v>
      </c>
      <c r="F34" s="2" t="str">
        <f t="shared" si="1"/>
        <v>9 / PE100</v>
      </c>
      <c r="G34" s="1">
        <v>834000</v>
      </c>
      <c r="I34" s="1" t="s">
        <v>8</v>
      </c>
      <c r="J34" s="1" t="s">
        <v>18</v>
      </c>
      <c r="K34" s="14">
        <v>0.4</v>
      </c>
      <c r="L34" s="14" t="str">
        <f t="shared" si="0"/>
        <v>PE80B / PN10 / 0.4</v>
      </c>
      <c r="M34" s="14">
        <v>3.0899999999999997E-2</v>
      </c>
      <c r="N34" s="96">
        <v>0.33989999999999998</v>
      </c>
      <c r="T34" s="80">
        <v>0.1731</v>
      </c>
    </row>
    <row r="35" spans="4:20" x14ac:dyDescent="0.2">
      <c r="D35" s="1">
        <v>10</v>
      </c>
      <c r="E35" s="2" t="s">
        <v>9</v>
      </c>
      <c r="F35" s="2" t="str">
        <f t="shared" si="1"/>
        <v>10 / PE100</v>
      </c>
      <c r="G35" s="1">
        <v>820000</v>
      </c>
      <c r="I35" s="1" t="s">
        <v>8</v>
      </c>
      <c r="J35" s="1" t="s">
        <v>18</v>
      </c>
      <c r="K35" s="14">
        <v>0.45</v>
      </c>
      <c r="L35" s="14" t="str">
        <f t="shared" si="0"/>
        <v>PE80B / PN10 / 0.45</v>
      </c>
      <c r="M35" s="14">
        <v>3.4799999999999998E-2</v>
      </c>
      <c r="N35" s="96">
        <v>0.38239999999999996</v>
      </c>
      <c r="T35" s="80">
        <v>0.17580000000000001</v>
      </c>
    </row>
    <row r="36" spans="4:20" x14ac:dyDescent="0.2">
      <c r="D36" s="1">
        <v>11</v>
      </c>
      <c r="E36" s="2" t="s">
        <v>9</v>
      </c>
      <c r="F36" s="2" t="str">
        <f t="shared" si="1"/>
        <v>11 / PE100</v>
      </c>
      <c r="G36" s="1">
        <v>806000</v>
      </c>
      <c r="I36" s="1" t="s">
        <v>8</v>
      </c>
      <c r="J36" s="1" t="s">
        <v>18</v>
      </c>
      <c r="K36" s="14">
        <v>0.5</v>
      </c>
      <c r="L36" s="14" t="str">
        <f t="shared" si="0"/>
        <v>PE80B / PN10 / 0.5</v>
      </c>
      <c r="M36" s="14">
        <v>3.8700000000000005E-2</v>
      </c>
      <c r="N36" s="96">
        <v>0.4249</v>
      </c>
      <c r="T36" s="80">
        <v>0.18290000000000001</v>
      </c>
    </row>
    <row r="37" spans="4:20" x14ac:dyDescent="0.2">
      <c r="D37" s="1">
        <v>12</v>
      </c>
      <c r="E37" s="2" t="s">
        <v>9</v>
      </c>
      <c r="F37" s="2" t="str">
        <f t="shared" si="1"/>
        <v>12 / PE100</v>
      </c>
      <c r="G37" s="1">
        <v>792000</v>
      </c>
      <c r="I37" s="1" t="s">
        <v>8</v>
      </c>
      <c r="J37" s="1" t="s">
        <v>18</v>
      </c>
      <c r="K37" s="14">
        <v>0.56000000000000005</v>
      </c>
      <c r="L37" s="14" t="str">
        <f t="shared" si="0"/>
        <v>PE80B / PN10 / 0.56</v>
      </c>
      <c r="M37" s="14">
        <v>4.3299999999999998E-2</v>
      </c>
      <c r="N37" s="96">
        <v>0.47589999999999999</v>
      </c>
      <c r="T37" s="80">
        <v>0.19109999999999999</v>
      </c>
    </row>
    <row r="38" spans="4:20" x14ac:dyDescent="0.2">
      <c r="D38" s="1">
        <v>13</v>
      </c>
      <c r="E38" s="2" t="s">
        <v>9</v>
      </c>
      <c r="F38" s="2" t="str">
        <f t="shared" si="1"/>
        <v>13 / PE100</v>
      </c>
      <c r="G38" s="1">
        <v>778000</v>
      </c>
      <c r="I38" s="1" t="s">
        <v>8</v>
      </c>
      <c r="J38" s="1" t="s">
        <v>1</v>
      </c>
      <c r="K38" s="14">
        <v>6.3E-2</v>
      </c>
      <c r="L38" s="14" t="str">
        <f t="shared" si="0"/>
        <v>PE80B / PN12.5 / 0.063</v>
      </c>
      <c r="M38" s="14">
        <v>6.0999999999999995E-3</v>
      </c>
      <c r="N38" s="96">
        <v>5.11E-2</v>
      </c>
      <c r="T38" s="80">
        <v>0.19240000000000002</v>
      </c>
    </row>
    <row r="39" spans="4:20" x14ac:dyDescent="0.2">
      <c r="D39" s="1">
        <v>14</v>
      </c>
      <c r="E39" s="2" t="s">
        <v>9</v>
      </c>
      <c r="F39" s="2" t="str">
        <f t="shared" si="1"/>
        <v>14 / PE100</v>
      </c>
      <c r="G39" s="1">
        <v>764000</v>
      </c>
      <c r="I39" s="1" t="s">
        <v>8</v>
      </c>
      <c r="J39" s="1" t="s">
        <v>1</v>
      </c>
      <c r="K39" s="14">
        <v>7.4999999999999997E-2</v>
      </c>
      <c r="L39" s="14" t="str">
        <f t="shared" si="0"/>
        <v>PE80B / PN12.5 / 0.075</v>
      </c>
      <c r="M39" s="14">
        <v>7.1999999999999998E-3</v>
      </c>
      <c r="N39" s="96">
        <v>6.0999999999999999E-2</v>
      </c>
      <c r="T39" s="80">
        <v>0.1978</v>
      </c>
    </row>
    <row r="40" spans="4:20" x14ac:dyDescent="0.2">
      <c r="D40" s="1">
        <v>15</v>
      </c>
      <c r="E40" s="2" t="s">
        <v>9</v>
      </c>
      <c r="F40" s="2" t="str">
        <f t="shared" si="1"/>
        <v>15 / PE100</v>
      </c>
      <c r="G40" s="1">
        <v>750000</v>
      </c>
      <c r="I40" s="1" t="s">
        <v>8</v>
      </c>
      <c r="J40" s="1" t="s">
        <v>1</v>
      </c>
      <c r="K40" s="14">
        <v>0.09</v>
      </c>
      <c r="L40" s="14" t="str">
        <f t="shared" si="0"/>
        <v>PE80B / PN12.5 / 0.09</v>
      </c>
      <c r="M40" s="14">
        <v>8.6999999999999994E-3</v>
      </c>
      <c r="N40" s="96">
        <v>7.3099999999999998E-2</v>
      </c>
      <c r="T40" s="80">
        <v>0.2034</v>
      </c>
    </row>
    <row r="41" spans="4:20" x14ac:dyDescent="0.2">
      <c r="D41" s="1">
        <v>16</v>
      </c>
      <c r="E41" s="2" t="s">
        <v>9</v>
      </c>
      <c r="F41" s="2" t="str">
        <f t="shared" si="1"/>
        <v>16 / PE100</v>
      </c>
      <c r="G41" s="1">
        <v>736000</v>
      </c>
      <c r="I41" s="1" t="s">
        <v>8</v>
      </c>
      <c r="J41" s="1" t="s">
        <v>1</v>
      </c>
      <c r="K41" s="14">
        <v>0.11</v>
      </c>
      <c r="L41" s="14" t="str">
        <f t="shared" si="0"/>
        <v>PE80B / PN12.5 / 0.11</v>
      </c>
      <c r="M41" s="14">
        <v>1.0500000000000001E-2</v>
      </c>
      <c r="N41" s="96">
        <v>8.9400000000000007E-2</v>
      </c>
      <c r="T41" s="80">
        <v>0.21240000000000001</v>
      </c>
    </row>
    <row r="42" spans="4:20" x14ac:dyDescent="0.2">
      <c r="D42" s="1">
        <v>17</v>
      </c>
      <c r="E42" s="2" t="s">
        <v>9</v>
      </c>
      <c r="F42" s="2" t="str">
        <f t="shared" si="1"/>
        <v>17 / PE100</v>
      </c>
      <c r="G42" s="1">
        <v>722000</v>
      </c>
      <c r="I42" s="1" t="s">
        <v>8</v>
      </c>
      <c r="J42" s="1" t="s">
        <v>1</v>
      </c>
      <c r="K42" s="14">
        <v>0.125</v>
      </c>
      <c r="L42" s="14" t="str">
        <f t="shared" si="0"/>
        <v>PE80B / PN12.5 / 0.125</v>
      </c>
      <c r="M42" s="14">
        <v>1.2E-2</v>
      </c>
      <c r="N42" s="96">
        <v>0.10150000000000001</v>
      </c>
      <c r="T42" s="80">
        <v>0.21530000000000002</v>
      </c>
    </row>
    <row r="43" spans="4:20" x14ac:dyDescent="0.2">
      <c r="D43" s="1">
        <v>18</v>
      </c>
      <c r="E43" s="2" t="s">
        <v>9</v>
      </c>
      <c r="F43" s="2" t="str">
        <f t="shared" si="1"/>
        <v>18 / PE100</v>
      </c>
      <c r="G43" s="1">
        <v>708000</v>
      </c>
      <c r="I43" s="1" t="s">
        <v>8</v>
      </c>
      <c r="J43" s="1" t="s">
        <v>1</v>
      </c>
      <c r="K43" s="14">
        <v>0.14000000000000001</v>
      </c>
      <c r="L43" s="14" t="str">
        <f t="shared" si="0"/>
        <v>PE80B / PN12.5 / 0.14</v>
      </c>
      <c r="M43" s="14">
        <v>1.34E-2</v>
      </c>
      <c r="N43" s="96">
        <v>0.1139</v>
      </c>
      <c r="T43" s="80">
        <v>0.22</v>
      </c>
    </row>
    <row r="44" spans="4:20" x14ac:dyDescent="0.2">
      <c r="D44" s="1">
        <v>19</v>
      </c>
      <c r="E44" s="2" t="s">
        <v>9</v>
      </c>
      <c r="F44" s="2" t="str">
        <f t="shared" si="1"/>
        <v>19 / PE100</v>
      </c>
      <c r="G44" s="1">
        <v>694000</v>
      </c>
      <c r="I44" s="1" t="s">
        <v>8</v>
      </c>
      <c r="J44" s="1" t="s">
        <v>1</v>
      </c>
      <c r="K44" s="14">
        <v>0.16</v>
      </c>
      <c r="L44" s="14" t="str">
        <f t="shared" si="0"/>
        <v>PE80B / PN12.5 / 0.16</v>
      </c>
      <c r="M44" s="14">
        <v>1.54E-2</v>
      </c>
      <c r="N44" s="96">
        <v>0.13</v>
      </c>
      <c r="T44" s="80">
        <v>0.2278</v>
      </c>
    </row>
    <row r="45" spans="4:20" x14ac:dyDescent="0.2">
      <c r="D45" s="1">
        <v>20</v>
      </c>
      <c r="E45" s="2" t="s">
        <v>9</v>
      </c>
      <c r="F45" s="2" t="str">
        <f t="shared" si="1"/>
        <v>20 / PE100</v>
      </c>
      <c r="G45" s="1">
        <v>680000</v>
      </c>
      <c r="I45" s="1" t="s">
        <v>8</v>
      </c>
      <c r="J45" s="1" t="s">
        <v>1</v>
      </c>
      <c r="K45" s="14">
        <v>0.18</v>
      </c>
      <c r="L45" s="14" t="str">
        <f t="shared" si="0"/>
        <v>PE80B / PN12.5 / 0.18</v>
      </c>
      <c r="M45" s="14">
        <v>1.7299999999999999E-2</v>
      </c>
      <c r="N45" s="96">
        <v>0.14630000000000001</v>
      </c>
      <c r="T45" s="80">
        <v>0.2379</v>
      </c>
    </row>
    <row r="46" spans="4:20" x14ac:dyDescent="0.2">
      <c r="D46" s="1">
        <v>21</v>
      </c>
      <c r="E46" s="2" t="s">
        <v>9</v>
      </c>
      <c r="F46" s="2" t="str">
        <f t="shared" si="1"/>
        <v>21 / PE100</v>
      </c>
      <c r="G46" s="1">
        <v>686000</v>
      </c>
      <c r="I46" s="1" t="s">
        <v>8</v>
      </c>
      <c r="J46" s="1" t="s">
        <v>1</v>
      </c>
      <c r="K46" s="14">
        <v>0.2</v>
      </c>
      <c r="L46" s="14" t="str">
        <f t="shared" si="0"/>
        <v>PE80B / PN12.5 / 0.2</v>
      </c>
      <c r="M46" s="14">
        <v>1.9199999999999998E-2</v>
      </c>
      <c r="N46" s="96">
        <v>0.16250000000000001</v>
      </c>
      <c r="T46" s="80">
        <v>0.24230000000000002</v>
      </c>
    </row>
    <row r="47" spans="4:20" x14ac:dyDescent="0.2">
      <c r="D47" s="1">
        <v>22</v>
      </c>
      <c r="E47" s="2" t="s">
        <v>9</v>
      </c>
      <c r="F47" s="2" t="str">
        <f t="shared" si="1"/>
        <v>22 / PE100</v>
      </c>
      <c r="G47" s="1">
        <v>672000</v>
      </c>
      <c r="I47" s="1" t="s">
        <v>8</v>
      </c>
      <c r="J47" s="1" t="s">
        <v>1</v>
      </c>
      <c r="K47" s="14">
        <v>0.22500000000000001</v>
      </c>
      <c r="L47" s="14" t="str">
        <f t="shared" si="0"/>
        <v>PE80B / PN12.5 / 0.225</v>
      </c>
      <c r="M47" s="14">
        <v>2.1600000000000001E-2</v>
      </c>
      <c r="N47" s="96">
        <v>0.18290000000000001</v>
      </c>
      <c r="T47" s="80">
        <v>0.24630000000000002</v>
      </c>
    </row>
    <row r="48" spans="4:20" x14ac:dyDescent="0.2">
      <c r="D48" s="1">
        <v>23</v>
      </c>
      <c r="E48" s="2" t="s">
        <v>9</v>
      </c>
      <c r="F48" s="2" t="str">
        <f t="shared" si="1"/>
        <v>23 / PE100</v>
      </c>
      <c r="G48" s="1">
        <v>658000</v>
      </c>
      <c r="I48" s="1" t="s">
        <v>8</v>
      </c>
      <c r="J48" s="1" t="s">
        <v>1</v>
      </c>
      <c r="K48" s="14">
        <v>0.25</v>
      </c>
      <c r="L48" s="14" t="str">
        <f t="shared" si="0"/>
        <v>PE80B / PN12.5 / 0.25</v>
      </c>
      <c r="M48" s="14">
        <v>2.3899999999999998E-2</v>
      </c>
      <c r="N48" s="96">
        <v>0.2034</v>
      </c>
      <c r="T48" s="80">
        <v>0.25630000000000003</v>
      </c>
    </row>
    <row r="49" spans="4:20" x14ac:dyDescent="0.2">
      <c r="D49" s="1">
        <v>24</v>
      </c>
      <c r="E49" s="2" t="s">
        <v>9</v>
      </c>
      <c r="F49" s="2" t="str">
        <f t="shared" si="1"/>
        <v>24 / PE100</v>
      </c>
      <c r="G49" s="1">
        <v>644000</v>
      </c>
      <c r="I49" s="1" t="s">
        <v>8</v>
      </c>
      <c r="J49" s="1" t="s">
        <v>1</v>
      </c>
      <c r="K49" s="14">
        <v>0.28000000000000003</v>
      </c>
      <c r="L49" s="14" t="str">
        <f t="shared" si="0"/>
        <v>PE80B / PN12.5 / 0.28</v>
      </c>
      <c r="M49" s="14">
        <v>2.6699999999999998E-2</v>
      </c>
      <c r="N49" s="96">
        <v>0.2278</v>
      </c>
      <c r="T49" s="80">
        <v>0.2676</v>
      </c>
    </row>
    <row r="50" spans="4:20" x14ac:dyDescent="0.2">
      <c r="D50" s="1">
        <v>25</v>
      </c>
      <c r="E50" s="2" t="s">
        <v>9</v>
      </c>
      <c r="F50" s="2" t="str">
        <f t="shared" si="1"/>
        <v>25 / PE100</v>
      </c>
      <c r="G50" s="1">
        <v>630000</v>
      </c>
      <c r="I50" s="1" t="s">
        <v>8</v>
      </c>
      <c r="J50" s="1" t="s">
        <v>1</v>
      </c>
      <c r="K50" s="14">
        <v>0.315</v>
      </c>
      <c r="L50" s="14" t="str">
        <f t="shared" si="0"/>
        <v>PE80B / PN12.5 / 0.315</v>
      </c>
      <c r="M50" s="14">
        <v>3.0100000000000002E-2</v>
      </c>
      <c r="N50" s="96">
        <v>0.25630000000000003</v>
      </c>
      <c r="T50" s="80">
        <v>0.2732</v>
      </c>
    </row>
    <row r="51" spans="4:20" x14ac:dyDescent="0.2">
      <c r="D51" s="1">
        <v>26</v>
      </c>
      <c r="E51" s="2" t="s">
        <v>9</v>
      </c>
      <c r="F51" s="2" t="str">
        <f t="shared" si="1"/>
        <v>26 / PE100</v>
      </c>
      <c r="G51" s="1">
        <v>656000</v>
      </c>
      <c r="I51" s="1" t="s">
        <v>8</v>
      </c>
      <c r="J51" s="1" t="s">
        <v>1</v>
      </c>
      <c r="K51" s="14">
        <v>0.35499999999999998</v>
      </c>
      <c r="L51" s="14" t="str">
        <f t="shared" si="0"/>
        <v>PE80B / PN12.5 / 0.355</v>
      </c>
      <c r="M51" s="14">
        <v>3.39E-2</v>
      </c>
      <c r="N51" s="96">
        <v>0.2888</v>
      </c>
      <c r="T51" s="80">
        <v>0.27710000000000001</v>
      </c>
    </row>
    <row r="52" spans="4:20" x14ac:dyDescent="0.2">
      <c r="D52" s="1">
        <v>27</v>
      </c>
      <c r="E52" s="2" t="s">
        <v>9</v>
      </c>
      <c r="F52" s="2" t="str">
        <f t="shared" si="1"/>
        <v>27 / PE100</v>
      </c>
      <c r="G52" s="1">
        <v>642000</v>
      </c>
      <c r="I52" s="1" t="s">
        <v>8</v>
      </c>
      <c r="J52" s="1" t="s">
        <v>1</v>
      </c>
      <c r="K52" s="14">
        <v>0.4</v>
      </c>
      <c r="L52" s="14" t="str">
        <f t="shared" si="0"/>
        <v>PE80B / PN12.5 / 0.4</v>
      </c>
      <c r="M52" s="14">
        <v>3.8200000000000005E-2</v>
      </c>
      <c r="N52" s="96">
        <v>0.32539999999999997</v>
      </c>
      <c r="T52" s="80">
        <v>0.2888</v>
      </c>
    </row>
    <row r="53" spans="4:20" x14ac:dyDescent="0.2">
      <c r="D53" s="1">
        <v>28</v>
      </c>
      <c r="E53" s="2" t="s">
        <v>9</v>
      </c>
      <c r="F53" s="2" t="str">
        <f t="shared" si="1"/>
        <v>28 / PE100</v>
      </c>
      <c r="G53" s="1">
        <v>628000</v>
      </c>
      <c r="I53" s="1" t="s">
        <v>8</v>
      </c>
      <c r="J53" s="1" t="s">
        <v>1</v>
      </c>
      <c r="K53" s="14">
        <v>0.45</v>
      </c>
      <c r="L53" s="14" t="str">
        <f t="shared" si="0"/>
        <v>PE80B / PN12.5 / 0.45</v>
      </c>
      <c r="M53" s="14">
        <v>4.2999999999999997E-2</v>
      </c>
      <c r="N53" s="96">
        <v>0.36610000000000004</v>
      </c>
      <c r="T53" s="80">
        <v>0.30160000000000003</v>
      </c>
    </row>
    <row r="54" spans="4:20" x14ac:dyDescent="0.2">
      <c r="D54" s="1">
        <v>29</v>
      </c>
      <c r="E54" s="2" t="s">
        <v>9</v>
      </c>
      <c r="F54" s="2" t="str">
        <f t="shared" si="1"/>
        <v>29 / PE100</v>
      </c>
      <c r="G54" s="1">
        <v>614000</v>
      </c>
      <c r="I54" s="1" t="s">
        <v>8</v>
      </c>
      <c r="J54" s="1" t="s">
        <v>1</v>
      </c>
      <c r="K54" s="14">
        <v>0.5</v>
      </c>
      <c r="L54" s="14" t="str">
        <f t="shared" si="0"/>
        <v>PE80B / PN12.5 / 0.5</v>
      </c>
      <c r="M54" s="14">
        <v>4.7700000000000006E-2</v>
      </c>
      <c r="N54" s="96">
        <v>0.40679999999999999</v>
      </c>
      <c r="T54" s="80">
        <v>0.30780000000000002</v>
      </c>
    </row>
    <row r="55" spans="4:20" x14ac:dyDescent="0.2">
      <c r="D55" s="1">
        <v>30</v>
      </c>
      <c r="E55" s="2" t="s">
        <v>9</v>
      </c>
      <c r="F55" s="2" t="str">
        <f t="shared" si="1"/>
        <v>30 / PE100</v>
      </c>
      <c r="G55" s="1">
        <v>600000</v>
      </c>
      <c r="I55" s="1" t="s">
        <v>8</v>
      </c>
      <c r="J55" s="1" t="s">
        <v>1</v>
      </c>
      <c r="K55" s="14">
        <v>0.56000000000000005</v>
      </c>
      <c r="L55" s="14" t="str">
        <f t="shared" si="0"/>
        <v>PE80B / PN12.5 / 0.56</v>
      </c>
      <c r="M55" s="14">
        <v>5.3399999999999996E-2</v>
      </c>
      <c r="N55" s="96">
        <v>0.45580000000000004</v>
      </c>
      <c r="T55" s="80">
        <v>0.31110000000000004</v>
      </c>
    </row>
    <row r="56" spans="4:20" x14ac:dyDescent="0.2">
      <c r="I56" s="1" t="s">
        <v>8</v>
      </c>
      <c r="J56" s="1" t="s">
        <v>19</v>
      </c>
      <c r="K56" s="14">
        <v>6.3E-2</v>
      </c>
      <c r="L56" s="14" t="str">
        <f t="shared" si="0"/>
        <v>PE80B / PN16 / 0.063</v>
      </c>
      <c r="M56" s="14" t="s">
        <v>88</v>
      </c>
      <c r="N56" s="14" t="s">
        <v>88</v>
      </c>
      <c r="T56" s="80">
        <v>0.32539999999999997</v>
      </c>
    </row>
    <row r="57" spans="4:20" x14ac:dyDescent="0.2">
      <c r="I57" s="1" t="s">
        <v>8</v>
      </c>
      <c r="J57" s="1" t="s">
        <v>19</v>
      </c>
      <c r="K57" s="14">
        <v>7.4999999999999997E-2</v>
      </c>
      <c r="L57" s="14" t="str">
        <f t="shared" si="0"/>
        <v>PE80B / PN16 / 0.075</v>
      </c>
      <c r="M57" s="14">
        <v>8.8999999999999999E-3</v>
      </c>
      <c r="N57" s="96">
        <v>5.7599999999999998E-2</v>
      </c>
      <c r="T57" s="80">
        <v>0.33989999999999998</v>
      </c>
    </row>
    <row r="58" spans="4:20" x14ac:dyDescent="0.2">
      <c r="I58" s="1" t="s">
        <v>8</v>
      </c>
      <c r="J58" s="1" t="s">
        <v>19</v>
      </c>
      <c r="K58" s="14">
        <v>0.09</v>
      </c>
      <c r="L58" s="14" t="str">
        <f t="shared" si="0"/>
        <v>PE80B / PN16 / 0.09</v>
      </c>
      <c r="M58" s="14">
        <v>1.0699999999999999E-2</v>
      </c>
      <c r="N58" s="96">
        <v>6.9099999999999995E-2</v>
      </c>
      <c r="T58" s="80">
        <v>0.34649999999999997</v>
      </c>
    </row>
    <row r="59" spans="4:20" x14ac:dyDescent="0.2">
      <c r="I59" s="1" t="s">
        <v>8</v>
      </c>
      <c r="J59" s="1" t="s">
        <v>19</v>
      </c>
      <c r="K59" s="14">
        <v>0.11</v>
      </c>
      <c r="L59" s="14" t="str">
        <f t="shared" si="0"/>
        <v>PE80B / PN16 / 0.11</v>
      </c>
      <c r="M59" s="14">
        <v>1.2999999999999999E-2</v>
      </c>
      <c r="N59" s="96">
        <v>8.4500000000000006E-2</v>
      </c>
      <c r="T59" s="80">
        <v>0.35189999999999999</v>
      </c>
    </row>
    <row r="60" spans="4:20" x14ac:dyDescent="0.2">
      <c r="I60" s="1" t="s">
        <v>8</v>
      </c>
      <c r="J60" s="1" t="s">
        <v>19</v>
      </c>
      <c r="K60" s="14">
        <v>0.125</v>
      </c>
      <c r="L60" s="14" t="str">
        <f t="shared" si="0"/>
        <v>PE80B / PN16 / 0.125</v>
      </c>
      <c r="M60" s="14">
        <v>1.4800000000000001E-2</v>
      </c>
      <c r="N60" s="96">
        <v>9.6000000000000002E-2</v>
      </c>
      <c r="T60" s="80">
        <v>0.36610000000000004</v>
      </c>
    </row>
    <row r="61" spans="4:20" x14ac:dyDescent="0.2">
      <c r="I61" s="1" t="s">
        <v>8</v>
      </c>
      <c r="J61" s="1" t="s">
        <v>19</v>
      </c>
      <c r="K61" s="14">
        <v>0.14000000000000001</v>
      </c>
      <c r="L61" s="14" t="str">
        <f t="shared" si="0"/>
        <v>PE80B / PN16 / 0.14</v>
      </c>
      <c r="M61" s="14">
        <v>1.66E-2</v>
      </c>
      <c r="N61" s="96">
        <v>0.1076</v>
      </c>
      <c r="T61" s="80">
        <v>0.38239999999999996</v>
      </c>
    </row>
    <row r="62" spans="4:20" x14ac:dyDescent="0.2">
      <c r="I62" s="1" t="s">
        <v>8</v>
      </c>
      <c r="J62" s="1" t="s">
        <v>19</v>
      </c>
      <c r="K62" s="14">
        <v>0.16</v>
      </c>
      <c r="L62" s="14" t="str">
        <f t="shared" si="0"/>
        <v>PE80B / PN16 / 0.16</v>
      </c>
      <c r="M62" s="14">
        <v>1.89E-2</v>
      </c>
      <c r="N62" s="96">
        <v>0.1231</v>
      </c>
      <c r="T62" s="80">
        <v>0.38489999999999996</v>
      </c>
    </row>
    <row r="63" spans="4:20" x14ac:dyDescent="0.2">
      <c r="I63" s="1" t="s">
        <v>8</v>
      </c>
      <c r="J63" s="1" t="s">
        <v>19</v>
      </c>
      <c r="K63" s="14">
        <v>0.18</v>
      </c>
      <c r="L63" s="14" t="str">
        <f t="shared" si="0"/>
        <v>PE80B / PN16 / 0.18</v>
      </c>
      <c r="M63" s="14">
        <v>2.12E-2</v>
      </c>
      <c r="N63" s="96">
        <v>0.13850000000000001</v>
      </c>
      <c r="T63" s="80">
        <v>0.39589999999999997</v>
      </c>
    </row>
    <row r="64" spans="4:20" x14ac:dyDescent="0.2">
      <c r="I64" s="1" t="s">
        <v>8</v>
      </c>
      <c r="J64" s="1" t="s">
        <v>19</v>
      </c>
      <c r="K64" s="14">
        <v>0.2</v>
      </c>
      <c r="L64" s="14" t="str">
        <f t="shared" si="0"/>
        <v>PE80B / PN16 / 0.2</v>
      </c>
      <c r="M64" s="14">
        <v>2.3600000000000003E-2</v>
      </c>
      <c r="N64" s="96">
        <v>0.15369999999999998</v>
      </c>
      <c r="T64" s="80">
        <v>0.40679999999999999</v>
      </c>
    </row>
    <row r="65" spans="9:20" x14ac:dyDescent="0.2">
      <c r="I65" s="1" t="s">
        <v>8</v>
      </c>
      <c r="J65" s="1" t="s">
        <v>19</v>
      </c>
      <c r="K65" s="14">
        <v>0.22500000000000001</v>
      </c>
      <c r="L65" s="14" t="str">
        <f t="shared" si="0"/>
        <v>PE80B / PN16 / 0.225</v>
      </c>
      <c r="M65" s="14">
        <v>2.6499999999999999E-2</v>
      </c>
      <c r="N65" s="96">
        <v>0.1731</v>
      </c>
      <c r="T65" s="80">
        <v>0.4249</v>
      </c>
    </row>
    <row r="66" spans="9:20" x14ac:dyDescent="0.2">
      <c r="I66" s="1" t="s">
        <v>8</v>
      </c>
      <c r="J66" s="1" t="s">
        <v>19</v>
      </c>
      <c r="K66" s="14">
        <v>0.25</v>
      </c>
      <c r="L66" s="14" t="str">
        <f t="shared" si="0"/>
        <v>PE80B / PN16 / 0.25</v>
      </c>
      <c r="M66" s="14">
        <v>2.9399999999999999E-2</v>
      </c>
      <c r="N66" s="96">
        <v>0.19240000000000002</v>
      </c>
      <c r="T66" s="80">
        <v>0.43030000000000002</v>
      </c>
    </row>
    <row r="67" spans="9:20" x14ac:dyDescent="0.2">
      <c r="I67" s="1" t="s">
        <v>8</v>
      </c>
      <c r="J67" s="1" t="s">
        <v>19</v>
      </c>
      <c r="K67" s="14">
        <v>0.28000000000000003</v>
      </c>
      <c r="L67" s="14" t="str">
        <f t="shared" ref="L67:L130" si="2">CONCATENATE(I67," / ",J67," / ",K67)</f>
        <v>PE80B / PN16 / 0.28</v>
      </c>
      <c r="M67" s="14">
        <v>3.3000000000000002E-2</v>
      </c>
      <c r="N67" s="96">
        <v>0.21530000000000002</v>
      </c>
      <c r="T67" s="80">
        <v>0.44</v>
      </c>
    </row>
    <row r="68" spans="9:20" x14ac:dyDescent="0.2">
      <c r="I68" s="1" t="s">
        <v>8</v>
      </c>
      <c r="J68" s="1" t="s">
        <v>19</v>
      </c>
      <c r="K68" s="14">
        <v>0.315</v>
      </c>
      <c r="L68" s="14" t="str">
        <f t="shared" si="2"/>
        <v>PE80B / PN16 / 0.315</v>
      </c>
      <c r="M68" s="14">
        <v>3.7100000000000001E-2</v>
      </c>
      <c r="N68" s="96">
        <v>0.24230000000000002</v>
      </c>
      <c r="T68" s="80">
        <v>0.45580000000000004</v>
      </c>
    </row>
    <row r="69" spans="9:20" x14ac:dyDescent="0.2">
      <c r="I69" s="1" t="s">
        <v>8</v>
      </c>
      <c r="J69" s="1" t="s">
        <v>19</v>
      </c>
      <c r="K69" s="14">
        <v>0.35499999999999998</v>
      </c>
      <c r="L69" s="14" t="str">
        <f t="shared" si="2"/>
        <v>PE80B / PN16 / 0.355</v>
      </c>
      <c r="M69" s="14">
        <v>4.1700000000000001E-2</v>
      </c>
      <c r="N69" s="96">
        <v>0.2732</v>
      </c>
      <c r="T69" s="80">
        <v>0.47589999999999999</v>
      </c>
    </row>
    <row r="70" spans="9:20" x14ac:dyDescent="0.2">
      <c r="I70" s="1" t="s">
        <v>8</v>
      </c>
      <c r="J70" s="1" t="s">
        <v>19</v>
      </c>
      <c r="K70" s="14">
        <v>0.4</v>
      </c>
      <c r="L70" s="14" t="str">
        <f t="shared" si="2"/>
        <v>PE80B / PN16 / 0.4</v>
      </c>
      <c r="M70" s="14">
        <v>4.7E-2</v>
      </c>
      <c r="N70" s="96">
        <v>0.30780000000000002</v>
      </c>
      <c r="T70" s="80">
        <v>0.49269999999999997</v>
      </c>
    </row>
    <row r="71" spans="9:20" x14ac:dyDescent="0.2">
      <c r="I71" s="1" t="s">
        <v>8</v>
      </c>
      <c r="J71" s="1" t="s">
        <v>19</v>
      </c>
      <c r="K71" s="14">
        <v>0.45</v>
      </c>
      <c r="L71" s="14" t="str">
        <f t="shared" si="2"/>
        <v>PE80B / PN16 / 0.45</v>
      </c>
      <c r="M71" s="14">
        <v>5.28E-2</v>
      </c>
      <c r="N71" s="96">
        <v>0.34649999999999997</v>
      </c>
    </row>
    <row r="72" spans="9:20" x14ac:dyDescent="0.2">
      <c r="I72" s="1" t="s">
        <v>8</v>
      </c>
      <c r="J72" s="1" t="s">
        <v>19</v>
      </c>
      <c r="K72" s="14">
        <v>0.5</v>
      </c>
      <c r="L72" s="14" t="str">
        <f t="shared" si="2"/>
        <v>PE80B / PN16 / 0.5</v>
      </c>
      <c r="M72" s="14">
        <v>5.8700000000000002E-2</v>
      </c>
      <c r="N72" s="96">
        <v>0.38489999999999996</v>
      </c>
    </row>
    <row r="73" spans="9:20" x14ac:dyDescent="0.2">
      <c r="I73" s="1" t="s">
        <v>8</v>
      </c>
      <c r="J73" s="1" t="s">
        <v>19</v>
      </c>
      <c r="K73" s="14">
        <v>0.56000000000000005</v>
      </c>
      <c r="L73" s="14" t="str">
        <f t="shared" si="2"/>
        <v>PE80B / PN16 / 0.56</v>
      </c>
      <c r="M73" s="14">
        <v>6.6099999999999992E-2</v>
      </c>
      <c r="N73" s="96">
        <v>0.43030000000000002</v>
      </c>
    </row>
    <row r="74" spans="9:20" x14ac:dyDescent="0.2">
      <c r="I74" s="1" t="s">
        <v>9</v>
      </c>
      <c r="J74" s="1" t="s">
        <v>18</v>
      </c>
      <c r="K74" s="14">
        <v>6.3E-2</v>
      </c>
      <c r="L74" s="14" t="str">
        <f t="shared" si="2"/>
        <v>PE100 / PN10 / 0.063</v>
      </c>
      <c r="M74" s="14" t="s">
        <v>88</v>
      </c>
      <c r="N74" s="14" t="s">
        <v>88</v>
      </c>
    </row>
    <row r="75" spans="9:20" x14ac:dyDescent="0.2">
      <c r="I75" s="1" t="s">
        <v>9</v>
      </c>
      <c r="J75" s="1" t="s">
        <v>18</v>
      </c>
      <c r="K75" s="14">
        <v>7.4999999999999997E-2</v>
      </c>
      <c r="L75" s="14" t="str">
        <f t="shared" si="2"/>
        <v>PE100 / PN10 / 0.075</v>
      </c>
      <c r="M75" s="14">
        <v>4.7999999999999996E-3</v>
      </c>
      <c r="N75" s="96">
        <v>6.5799999999999997E-2</v>
      </c>
    </row>
    <row r="76" spans="9:20" x14ac:dyDescent="0.2">
      <c r="I76" s="1" t="s">
        <v>9</v>
      </c>
      <c r="J76" s="1" t="s">
        <v>18</v>
      </c>
      <c r="K76" s="14">
        <v>0.09</v>
      </c>
      <c r="L76" s="14" t="str">
        <f t="shared" si="2"/>
        <v>PE100 / PN10 / 0.09</v>
      </c>
      <c r="M76" s="14">
        <v>5.7000000000000002E-3</v>
      </c>
      <c r="N76" s="96">
        <v>7.9000000000000001E-2</v>
      </c>
    </row>
    <row r="77" spans="9:20" x14ac:dyDescent="0.2">
      <c r="I77" s="1" t="s">
        <v>9</v>
      </c>
      <c r="J77" s="1" t="s">
        <v>18</v>
      </c>
      <c r="K77" s="14">
        <v>0.11</v>
      </c>
      <c r="L77" s="14" t="str">
        <f t="shared" si="2"/>
        <v>PE100 / PN10 / 0.11</v>
      </c>
      <c r="M77" s="14">
        <v>7.0000000000000001E-3</v>
      </c>
      <c r="N77" s="96">
        <v>9.6500000000000002E-2</v>
      </c>
    </row>
    <row r="78" spans="9:20" x14ac:dyDescent="0.2">
      <c r="I78" s="1" t="s">
        <v>9</v>
      </c>
      <c r="J78" s="1" t="s">
        <v>18</v>
      </c>
      <c r="K78" s="14">
        <v>0.125</v>
      </c>
      <c r="L78" s="14" t="str">
        <f t="shared" si="2"/>
        <v>PE100 / PN10 / 0.125</v>
      </c>
      <c r="M78" s="14">
        <v>7.7999999999999996E-3</v>
      </c>
      <c r="N78" s="96">
        <v>0.10990000000000001</v>
      </c>
    </row>
    <row r="79" spans="9:20" x14ac:dyDescent="0.2">
      <c r="I79" s="1" t="s">
        <v>9</v>
      </c>
      <c r="J79" s="1" t="s">
        <v>18</v>
      </c>
      <c r="K79" s="14">
        <v>0.14000000000000001</v>
      </c>
      <c r="L79" s="14" t="str">
        <f t="shared" si="2"/>
        <v>PE100 / PN10 / 0.14</v>
      </c>
      <c r="M79" s="14">
        <v>8.8000000000000005E-3</v>
      </c>
      <c r="N79" s="96">
        <v>0.1231</v>
      </c>
    </row>
    <row r="80" spans="9:20" x14ac:dyDescent="0.2">
      <c r="I80" s="1" t="s">
        <v>9</v>
      </c>
      <c r="J80" s="1" t="s">
        <v>18</v>
      </c>
      <c r="K80" s="14">
        <v>0.16</v>
      </c>
      <c r="L80" s="14" t="str">
        <f t="shared" si="2"/>
        <v>PE100 / PN10 / 0.16</v>
      </c>
      <c r="M80" s="14">
        <v>0.01</v>
      </c>
      <c r="N80" s="96">
        <v>0.14069999999999999</v>
      </c>
    </row>
    <row r="81" spans="9:14" x14ac:dyDescent="0.2">
      <c r="I81" s="1" t="s">
        <v>9</v>
      </c>
      <c r="J81" s="1" t="s">
        <v>18</v>
      </c>
      <c r="K81" s="14">
        <v>0.18</v>
      </c>
      <c r="L81" s="14" t="str">
        <f t="shared" si="2"/>
        <v>PE100 / PN10 / 0.18</v>
      </c>
      <c r="M81" s="14">
        <v>1.1300000000000001E-2</v>
      </c>
      <c r="N81" s="96">
        <v>0.15830000000000002</v>
      </c>
    </row>
    <row r="82" spans="9:14" x14ac:dyDescent="0.2">
      <c r="I82" s="1" t="s">
        <v>9</v>
      </c>
      <c r="J82" s="1" t="s">
        <v>18</v>
      </c>
      <c r="K82" s="14">
        <v>0.2</v>
      </c>
      <c r="L82" s="14" t="str">
        <f t="shared" si="2"/>
        <v>PE100 / PN10 / 0.2</v>
      </c>
      <c r="M82" s="14">
        <v>1.2500000000000001E-2</v>
      </c>
      <c r="N82" s="96">
        <v>0.17580000000000001</v>
      </c>
    </row>
    <row r="83" spans="9:14" x14ac:dyDescent="0.2">
      <c r="I83" s="1" t="s">
        <v>9</v>
      </c>
      <c r="J83" s="1" t="s">
        <v>18</v>
      </c>
      <c r="K83" s="14">
        <v>0.22500000000000001</v>
      </c>
      <c r="L83" s="14" t="str">
        <f t="shared" si="2"/>
        <v>PE100 / PN10 / 0.225</v>
      </c>
      <c r="M83" s="14">
        <v>1.41E-2</v>
      </c>
      <c r="N83" s="96">
        <v>0.1978</v>
      </c>
    </row>
    <row r="84" spans="9:14" x14ac:dyDescent="0.2">
      <c r="I84" s="1" t="s">
        <v>9</v>
      </c>
      <c r="J84" s="1" t="s">
        <v>18</v>
      </c>
      <c r="K84" s="14">
        <v>0.25</v>
      </c>
      <c r="L84" s="14" t="str">
        <f t="shared" si="2"/>
        <v>PE100 / PN10 / 0.25</v>
      </c>
      <c r="M84" s="14">
        <v>1.5599999999999999E-2</v>
      </c>
      <c r="N84" s="96">
        <v>0.22</v>
      </c>
    </row>
    <row r="85" spans="9:14" x14ac:dyDescent="0.2">
      <c r="I85" s="1" t="s">
        <v>9</v>
      </c>
      <c r="J85" s="1" t="s">
        <v>18</v>
      </c>
      <c r="K85" s="14">
        <v>0.28000000000000003</v>
      </c>
      <c r="L85" s="14" t="str">
        <f t="shared" si="2"/>
        <v>PE100 / PN10 / 0.28</v>
      </c>
      <c r="M85" s="14">
        <v>1.7500000000000002E-2</v>
      </c>
      <c r="N85" s="96">
        <v>0.24630000000000002</v>
      </c>
    </row>
    <row r="86" spans="9:14" x14ac:dyDescent="0.2">
      <c r="I86" s="1" t="s">
        <v>9</v>
      </c>
      <c r="J86" s="1" t="s">
        <v>18</v>
      </c>
      <c r="K86" s="14">
        <v>0.315</v>
      </c>
      <c r="L86" s="14" t="str">
        <f t="shared" si="2"/>
        <v>PE100 / PN10 / 0.315</v>
      </c>
      <c r="M86" s="14">
        <v>1.9699999999999999E-2</v>
      </c>
      <c r="N86" s="96">
        <v>0.27710000000000001</v>
      </c>
    </row>
    <row r="87" spans="9:14" x14ac:dyDescent="0.2">
      <c r="I87" s="1" t="s">
        <v>9</v>
      </c>
      <c r="J87" s="1" t="s">
        <v>18</v>
      </c>
      <c r="K87" s="14">
        <v>0.35499999999999998</v>
      </c>
      <c r="L87" s="14" t="str">
        <f t="shared" si="2"/>
        <v>PE100 / PN10 / 0.355</v>
      </c>
      <c r="M87" s="14">
        <v>2.2200000000000001E-2</v>
      </c>
      <c r="N87" s="96">
        <v>0.31110000000000004</v>
      </c>
    </row>
    <row r="88" spans="9:14" x14ac:dyDescent="0.2">
      <c r="I88" s="1" t="s">
        <v>9</v>
      </c>
      <c r="J88" s="1" t="s">
        <v>18</v>
      </c>
      <c r="K88" s="14">
        <v>0.4</v>
      </c>
      <c r="L88" s="14" t="str">
        <f t="shared" si="2"/>
        <v>PE100 / PN10 / 0.4</v>
      </c>
      <c r="M88" s="14">
        <v>2.4899999999999999E-2</v>
      </c>
      <c r="N88" s="96">
        <v>0.35189999999999999</v>
      </c>
    </row>
    <row r="89" spans="9:14" x14ac:dyDescent="0.2">
      <c r="I89" s="1" t="s">
        <v>9</v>
      </c>
      <c r="J89" s="1" t="s">
        <v>18</v>
      </c>
      <c r="K89" s="14">
        <v>0.45</v>
      </c>
      <c r="L89" s="14" t="str">
        <f t="shared" si="2"/>
        <v>PE100 / PN10 / 0.45</v>
      </c>
      <c r="M89" s="14">
        <v>2.81E-2</v>
      </c>
      <c r="N89" s="96">
        <v>0.39589999999999997</v>
      </c>
    </row>
    <row r="90" spans="9:14" x14ac:dyDescent="0.2">
      <c r="I90" s="1" t="s">
        <v>9</v>
      </c>
      <c r="J90" s="1" t="s">
        <v>18</v>
      </c>
      <c r="K90" s="14">
        <v>0.5</v>
      </c>
      <c r="L90" s="14" t="str">
        <f t="shared" si="2"/>
        <v>PE100 / PN10 / 0.5</v>
      </c>
      <c r="M90" s="14">
        <v>3.1100000000000003E-2</v>
      </c>
      <c r="N90" s="96">
        <v>0.44</v>
      </c>
    </row>
    <row r="91" spans="9:14" x14ac:dyDescent="0.2">
      <c r="I91" s="1" t="s">
        <v>9</v>
      </c>
      <c r="J91" s="1" t="s">
        <v>18</v>
      </c>
      <c r="K91" s="14">
        <v>0.56000000000000005</v>
      </c>
      <c r="L91" s="14" t="str">
        <f t="shared" si="2"/>
        <v>PE100 / PN10 / 0.56</v>
      </c>
      <c r="M91" s="14">
        <v>3.49E-2</v>
      </c>
      <c r="N91" s="96">
        <v>0.49269999999999997</v>
      </c>
    </row>
    <row r="92" spans="9:14" x14ac:dyDescent="0.2">
      <c r="I92" s="1" t="s">
        <v>9</v>
      </c>
      <c r="J92" s="1" t="s">
        <v>1</v>
      </c>
      <c r="K92" s="14">
        <v>6.3E-2</v>
      </c>
      <c r="L92" s="14" t="str">
        <f t="shared" si="2"/>
        <v>PE100 / PN12.5 / 0.063</v>
      </c>
      <c r="M92" s="14" t="s">
        <v>88</v>
      </c>
      <c r="N92" s="14" t="s">
        <v>88</v>
      </c>
    </row>
    <row r="93" spans="9:14" x14ac:dyDescent="0.2">
      <c r="I93" s="1" t="s">
        <v>9</v>
      </c>
      <c r="J93" s="1" t="s">
        <v>1</v>
      </c>
      <c r="K93" s="14">
        <v>7.4999999999999997E-2</v>
      </c>
      <c r="L93" s="14" t="str">
        <f t="shared" si="2"/>
        <v>PE100 / PN12.5 / 0.075</v>
      </c>
      <c r="M93" s="14">
        <v>5.9000000000000007E-3</v>
      </c>
      <c r="N93" s="96">
        <v>6.3700000000000007E-2</v>
      </c>
    </row>
    <row r="94" spans="9:14" x14ac:dyDescent="0.2">
      <c r="I94" s="1" t="s">
        <v>9</v>
      </c>
      <c r="J94" s="1" t="s">
        <v>1</v>
      </c>
      <c r="K94" s="14">
        <v>0.09</v>
      </c>
      <c r="L94" s="14" t="str">
        <f t="shared" si="2"/>
        <v>PE100 / PN12.5 / 0.09</v>
      </c>
      <c r="M94" s="14">
        <v>7.0000000000000001E-3</v>
      </c>
      <c r="N94" s="96">
        <v>7.6499999999999999E-2</v>
      </c>
    </row>
    <row r="95" spans="9:14" x14ac:dyDescent="0.2">
      <c r="I95" s="1" t="s">
        <v>9</v>
      </c>
      <c r="J95" s="1" t="s">
        <v>1</v>
      </c>
      <c r="K95" s="14">
        <v>0.11</v>
      </c>
      <c r="L95" s="14" t="str">
        <f t="shared" si="2"/>
        <v>PE100 / PN12.5 / 0.11</v>
      </c>
      <c r="M95" s="14">
        <v>8.6E-3</v>
      </c>
      <c r="N95" s="96">
        <v>9.3299999999999994E-2</v>
      </c>
    </row>
    <row r="96" spans="9:14" x14ac:dyDescent="0.2">
      <c r="I96" s="1" t="s">
        <v>9</v>
      </c>
      <c r="J96" s="1" t="s">
        <v>1</v>
      </c>
      <c r="K96" s="14">
        <v>0.125</v>
      </c>
      <c r="L96" s="14" t="str">
        <f t="shared" si="2"/>
        <v>PE100 / PN12.5 / 0.125</v>
      </c>
      <c r="M96" s="14">
        <v>9.6999999999999986E-3</v>
      </c>
      <c r="N96" s="96">
        <v>0.1061</v>
      </c>
    </row>
    <row r="97" spans="9:14" x14ac:dyDescent="0.2">
      <c r="I97" s="1" t="s">
        <v>9</v>
      </c>
      <c r="J97" s="1" t="s">
        <v>1</v>
      </c>
      <c r="K97" s="14">
        <v>0.14000000000000001</v>
      </c>
      <c r="L97" s="14" t="str">
        <f t="shared" si="2"/>
        <v>PE100 / PN12.5 / 0.14</v>
      </c>
      <c r="M97" s="14">
        <v>1.09E-2</v>
      </c>
      <c r="N97" s="96">
        <v>0.1188</v>
      </c>
    </row>
    <row r="98" spans="9:14" x14ac:dyDescent="0.2">
      <c r="I98" s="1" t="s">
        <v>9</v>
      </c>
      <c r="J98" s="1" t="s">
        <v>1</v>
      </c>
      <c r="K98" s="14">
        <v>0.16</v>
      </c>
      <c r="L98" s="14" t="str">
        <f t="shared" si="2"/>
        <v>PE100 / PN12.5 / 0.16</v>
      </c>
      <c r="M98" s="14">
        <v>1.24E-2</v>
      </c>
      <c r="N98" s="96">
        <v>0.13589999999999999</v>
      </c>
    </row>
    <row r="99" spans="9:14" x14ac:dyDescent="0.2">
      <c r="I99" s="1" t="s">
        <v>9</v>
      </c>
      <c r="J99" s="1" t="s">
        <v>1</v>
      </c>
      <c r="K99" s="14">
        <v>0.18</v>
      </c>
      <c r="L99" s="14" t="str">
        <f t="shared" si="2"/>
        <v>PE100 / PN12.5 / 0.18</v>
      </c>
      <c r="M99" s="14">
        <v>1.4E-2</v>
      </c>
      <c r="N99" s="96">
        <v>0.15280000000000002</v>
      </c>
    </row>
    <row r="100" spans="9:14" x14ac:dyDescent="0.2">
      <c r="I100" s="1" t="s">
        <v>9</v>
      </c>
      <c r="J100" s="1" t="s">
        <v>1</v>
      </c>
      <c r="K100" s="14">
        <v>0.2</v>
      </c>
      <c r="L100" s="14" t="str">
        <f t="shared" si="2"/>
        <v>PE100 / PN12.5 / 0.2</v>
      </c>
      <c r="M100" s="14">
        <v>1.55E-2</v>
      </c>
      <c r="N100" s="96">
        <v>0.1699</v>
      </c>
    </row>
    <row r="101" spans="9:14" x14ac:dyDescent="0.2">
      <c r="I101" s="1" t="s">
        <v>9</v>
      </c>
      <c r="J101" s="1" t="s">
        <v>1</v>
      </c>
      <c r="K101" s="14">
        <v>0.22500000000000001</v>
      </c>
      <c r="L101" s="14" t="str">
        <f t="shared" si="2"/>
        <v>PE100 / PN12.5 / 0.225</v>
      </c>
      <c r="M101" s="14">
        <v>1.7500000000000002E-2</v>
      </c>
      <c r="N101" s="96">
        <v>0.19109999999999999</v>
      </c>
    </row>
    <row r="102" spans="9:14" x14ac:dyDescent="0.2">
      <c r="I102" s="1" t="s">
        <v>9</v>
      </c>
      <c r="J102" s="1" t="s">
        <v>1</v>
      </c>
      <c r="K102" s="14">
        <v>0.25</v>
      </c>
      <c r="L102" s="14" t="str">
        <f t="shared" si="2"/>
        <v>PE100 / PN12.5 / 0.25</v>
      </c>
      <c r="M102" s="14">
        <v>1.9399999999999997E-2</v>
      </c>
      <c r="N102" s="96">
        <v>0.21240000000000001</v>
      </c>
    </row>
    <row r="103" spans="9:14" x14ac:dyDescent="0.2">
      <c r="I103" s="1" t="s">
        <v>9</v>
      </c>
      <c r="J103" s="1" t="s">
        <v>1</v>
      </c>
      <c r="K103" s="14">
        <v>0.28000000000000003</v>
      </c>
      <c r="L103" s="14" t="str">
        <f t="shared" si="2"/>
        <v>PE100 / PN12.5 / 0.28</v>
      </c>
      <c r="M103" s="14">
        <v>2.1700000000000001E-2</v>
      </c>
      <c r="N103" s="96">
        <v>0.2379</v>
      </c>
    </row>
    <row r="104" spans="9:14" x14ac:dyDescent="0.2">
      <c r="I104" s="1" t="s">
        <v>9</v>
      </c>
      <c r="J104" s="1" t="s">
        <v>1</v>
      </c>
      <c r="K104" s="14">
        <v>0.315</v>
      </c>
      <c r="L104" s="14" t="str">
        <f t="shared" si="2"/>
        <v>PE100 / PN12.5 / 0.315</v>
      </c>
      <c r="M104" s="14">
        <v>2.4399999999999998E-2</v>
      </c>
      <c r="N104" s="96">
        <v>0.2676</v>
      </c>
    </row>
    <row r="105" spans="9:14" x14ac:dyDescent="0.2">
      <c r="I105" s="1" t="s">
        <v>9</v>
      </c>
      <c r="J105" s="1" t="s">
        <v>1</v>
      </c>
      <c r="K105" s="14">
        <v>0.35499999999999998</v>
      </c>
      <c r="L105" s="14" t="str">
        <f t="shared" si="2"/>
        <v>PE100 / PN12.5 / 0.355</v>
      </c>
      <c r="M105" s="14">
        <v>2.75E-2</v>
      </c>
      <c r="N105" s="96">
        <v>0.30160000000000003</v>
      </c>
    </row>
    <row r="106" spans="9:14" x14ac:dyDescent="0.2">
      <c r="I106" s="1" t="s">
        <v>9</v>
      </c>
      <c r="J106" s="1" t="s">
        <v>1</v>
      </c>
      <c r="K106" s="14">
        <v>0.4</v>
      </c>
      <c r="L106" s="14" t="str">
        <f t="shared" si="2"/>
        <v>PE100 / PN12.5 / 0.4</v>
      </c>
      <c r="M106" s="14">
        <v>3.0899999999999997E-2</v>
      </c>
      <c r="N106" s="96">
        <v>0.33989999999999998</v>
      </c>
    </row>
    <row r="107" spans="9:14" x14ac:dyDescent="0.2">
      <c r="I107" s="1" t="s">
        <v>9</v>
      </c>
      <c r="J107" s="1" t="s">
        <v>1</v>
      </c>
      <c r="K107" s="14">
        <v>0.45</v>
      </c>
      <c r="L107" s="14" t="str">
        <f t="shared" si="2"/>
        <v>PE100 / PN12.5 / 0.45</v>
      </c>
      <c r="M107" s="14">
        <v>3.4799999999999998E-2</v>
      </c>
      <c r="N107" s="96">
        <v>0.38239999999999996</v>
      </c>
    </row>
    <row r="108" spans="9:14" x14ac:dyDescent="0.2">
      <c r="I108" s="1" t="s">
        <v>9</v>
      </c>
      <c r="J108" s="1" t="s">
        <v>1</v>
      </c>
      <c r="K108" s="14">
        <v>0.5</v>
      </c>
      <c r="L108" s="14" t="str">
        <f t="shared" si="2"/>
        <v>PE100 / PN12.5 / 0.5</v>
      </c>
      <c r="M108" s="14">
        <v>3.8700000000000005E-2</v>
      </c>
      <c r="N108" s="96">
        <v>0.4249</v>
      </c>
    </row>
    <row r="109" spans="9:14" x14ac:dyDescent="0.2">
      <c r="I109" s="1" t="s">
        <v>9</v>
      </c>
      <c r="J109" s="1" t="s">
        <v>1</v>
      </c>
      <c r="K109" s="14">
        <v>0.56000000000000005</v>
      </c>
      <c r="L109" s="14" t="str">
        <f t="shared" si="2"/>
        <v>PE100 / PN12.5 / 0.56</v>
      </c>
      <c r="M109" s="14">
        <v>4.3299999999999998E-2</v>
      </c>
      <c r="N109" s="96">
        <v>0.47589999999999999</v>
      </c>
    </row>
    <row r="110" spans="9:14" x14ac:dyDescent="0.2">
      <c r="I110" s="1" t="s">
        <v>9</v>
      </c>
      <c r="J110" s="1" t="s">
        <v>19</v>
      </c>
      <c r="K110" s="14">
        <v>6.3E-2</v>
      </c>
      <c r="L110" s="14" t="str">
        <f t="shared" si="2"/>
        <v>PE100 / PN16 / 0.063</v>
      </c>
      <c r="M110" s="14">
        <v>6.0999999999999995E-3</v>
      </c>
      <c r="N110" s="96">
        <v>5.11E-2</v>
      </c>
    </row>
    <row r="111" spans="9:14" x14ac:dyDescent="0.2">
      <c r="I111" s="1" t="s">
        <v>9</v>
      </c>
      <c r="J111" s="1" t="s">
        <v>19</v>
      </c>
      <c r="K111" s="14">
        <v>7.4999999999999997E-2</v>
      </c>
      <c r="L111" s="14" t="str">
        <f t="shared" si="2"/>
        <v>PE100 / PN16 / 0.075</v>
      </c>
      <c r="M111" s="14">
        <v>7.1999999999999998E-3</v>
      </c>
      <c r="N111" s="96">
        <v>6.0999999999999999E-2</v>
      </c>
    </row>
    <row r="112" spans="9:14" x14ac:dyDescent="0.2">
      <c r="I112" s="1" t="s">
        <v>9</v>
      </c>
      <c r="J112" s="1" t="s">
        <v>19</v>
      </c>
      <c r="K112" s="14">
        <v>0.09</v>
      </c>
      <c r="L112" s="14" t="str">
        <f t="shared" si="2"/>
        <v>PE100 / PN16 / 0.09</v>
      </c>
      <c r="M112" s="14">
        <v>8.6999999999999994E-3</v>
      </c>
      <c r="N112" s="96">
        <v>7.3099999999999998E-2</v>
      </c>
    </row>
    <row r="113" spans="9:14" x14ac:dyDescent="0.2">
      <c r="I113" s="1" t="s">
        <v>9</v>
      </c>
      <c r="J113" s="1" t="s">
        <v>19</v>
      </c>
      <c r="K113" s="14">
        <v>0.11</v>
      </c>
      <c r="L113" s="14" t="str">
        <f t="shared" si="2"/>
        <v>PE100 / PN16 / 0.11</v>
      </c>
      <c r="M113" s="14">
        <v>1.0500000000000001E-2</v>
      </c>
      <c r="N113" s="96">
        <v>8.9400000000000007E-2</v>
      </c>
    </row>
    <row r="114" spans="9:14" x14ac:dyDescent="0.2">
      <c r="I114" s="1" t="s">
        <v>9</v>
      </c>
      <c r="J114" s="1" t="s">
        <v>19</v>
      </c>
      <c r="K114" s="14">
        <v>0.125</v>
      </c>
      <c r="L114" s="14" t="str">
        <f t="shared" si="2"/>
        <v>PE100 / PN16 / 0.125</v>
      </c>
      <c r="M114" s="14">
        <v>1.2E-2</v>
      </c>
      <c r="N114" s="96">
        <v>0.10150000000000001</v>
      </c>
    </row>
    <row r="115" spans="9:14" x14ac:dyDescent="0.2">
      <c r="I115" s="1" t="s">
        <v>9</v>
      </c>
      <c r="J115" s="1" t="s">
        <v>19</v>
      </c>
      <c r="K115" s="14">
        <v>0.14000000000000001</v>
      </c>
      <c r="L115" s="14" t="str">
        <f t="shared" si="2"/>
        <v>PE100 / PN16 / 0.14</v>
      </c>
      <c r="M115" s="14">
        <v>1.34E-2</v>
      </c>
      <c r="N115" s="96">
        <v>0.1139</v>
      </c>
    </row>
    <row r="116" spans="9:14" x14ac:dyDescent="0.2">
      <c r="I116" s="1" t="s">
        <v>9</v>
      </c>
      <c r="J116" s="1" t="s">
        <v>19</v>
      </c>
      <c r="K116" s="14">
        <v>0.16</v>
      </c>
      <c r="L116" s="14" t="str">
        <f t="shared" si="2"/>
        <v>PE100 / PN16 / 0.16</v>
      </c>
      <c r="M116" s="14">
        <v>1.54E-2</v>
      </c>
      <c r="N116" s="96">
        <v>0.13</v>
      </c>
    </row>
    <row r="117" spans="9:14" x14ac:dyDescent="0.2">
      <c r="I117" s="1" t="s">
        <v>9</v>
      </c>
      <c r="J117" s="1" t="s">
        <v>19</v>
      </c>
      <c r="K117" s="14">
        <v>0.18</v>
      </c>
      <c r="L117" s="14" t="str">
        <f t="shared" si="2"/>
        <v>PE100 / PN16 / 0.18</v>
      </c>
      <c r="M117" s="14">
        <v>1.7299999999999999E-2</v>
      </c>
      <c r="N117" s="96">
        <v>0.14630000000000001</v>
      </c>
    </row>
    <row r="118" spans="9:14" x14ac:dyDescent="0.2">
      <c r="I118" s="1" t="s">
        <v>9</v>
      </c>
      <c r="J118" s="1" t="s">
        <v>19</v>
      </c>
      <c r="K118" s="14">
        <v>0.2</v>
      </c>
      <c r="L118" s="14" t="str">
        <f t="shared" si="2"/>
        <v>PE100 / PN16 / 0.2</v>
      </c>
      <c r="M118" s="14">
        <v>1.9199999999999998E-2</v>
      </c>
      <c r="N118" s="96">
        <v>0.16250000000000001</v>
      </c>
    </row>
    <row r="119" spans="9:14" x14ac:dyDescent="0.2">
      <c r="I119" s="1" t="s">
        <v>9</v>
      </c>
      <c r="J119" s="1" t="s">
        <v>19</v>
      </c>
      <c r="K119" s="14">
        <v>0.22500000000000001</v>
      </c>
      <c r="L119" s="14" t="str">
        <f t="shared" si="2"/>
        <v>PE100 / PN16 / 0.225</v>
      </c>
      <c r="M119" s="14">
        <v>2.1600000000000001E-2</v>
      </c>
      <c r="N119" s="96">
        <v>0.18290000000000001</v>
      </c>
    </row>
    <row r="120" spans="9:14" x14ac:dyDescent="0.2">
      <c r="I120" s="1" t="s">
        <v>9</v>
      </c>
      <c r="J120" s="1" t="s">
        <v>19</v>
      </c>
      <c r="K120" s="14">
        <v>0.25</v>
      </c>
      <c r="L120" s="14" t="str">
        <f t="shared" si="2"/>
        <v>PE100 / PN16 / 0.25</v>
      </c>
      <c r="M120" s="14">
        <v>2.3899999999999998E-2</v>
      </c>
      <c r="N120" s="96">
        <v>0.2034</v>
      </c>
    </row>
    <row r="121" spans="9:14" x14ac:dyDescent="0.2">
      <c r="I121" s="1" t="s">
        <v>9</v>
      </c>
      <c r="J121" s="1" t="s">
        <v>19</v>
      </c>
      <c r="K121" s="14">
        <v>0.28000000000000003</v>
      </c>
      <c r="L121" s="14" t="str">
        <f t="shared" si="2"/>
        <v>PE100 / PN16 / 0.28</v>
      </c>
      <c r="M121" s="14">
        <v>2.6699999999999998E-2</v>
      </c>
      <c r="N121" s="96">
        <v>0.2278</v>
      </c>
    </row>
    <row r="122" spans="9:14" x14ac:dyDescent="0.2">
      <c r="I122" s="1" t="s">
        <v>9</v>
      </c>
      <c r="J122" s="1" t="s">
        <v>19</v>
      </c>
      <c r="K122" s="14">
        <v>0.315</v>
      </c>
      <c r="L122" s="14" t="str">
        <f t="shared" si="2"/>
        <v>PE100 / PN16 / 0.315</v>
      </c>
      <c r="M122" s="14">
        <v>3.0100000000000002E-2</v>
      </c>
      <c r="N122" s="96">
        <v>0.25630000000000003</v>
      </c>
    </row>
    <row r="123" spans="9:14" x14ac:dyDescent="0.2">
      <c r="I123" s="1" t="s">
        <v>9</v>
      </c>
      <c r="J123" s="1" t="s">
        <v>19</v>
      </c>
      <c r="K123" s="14">
        <v>0.35499999999999998</v>
      </c>
      <c r="L123" s="14" t="str">
        <f t="shared" si="2"/>
        <v>PE100 / PN16 / 0.355</v>
      </c>
      <c r="M123" s="14">
        <v>3.39E-2</v>
      </c>
      <c r="N123" s="96">
        <v>0.2888</v>
      </c>
    </row>
    <row r="124" spans="9:14" x14ac:dyDescent="0.2">
      <c r="I124" s="1" t="s">
        <v>9</v>
      </c>
      <c r="J124" s="1" t="s">
        <v>19</v>
      </c>
      <c r="K124" s="14">
        <v>0.4</v>
      </c>
      <c r="L124" s="14" t="str">
        <f t="shared" si="2"/>
        <v>PE100 / PN16 / 0.4</v>
      </c>
      <c r="M124" s="14">
        <v>3.8200000000000005E-2</v>
      </c>
      <c r="N124" s="96">
        <v>0.32539999999999997</v>
      </c>
    </row>
    <row r="125" spans="9:14" x14ac:dyDescent="0.2">
      <c r="I125" s="1" t="s">
        <v>9</v>
      </c>
      <c r="J125" s="1" t="s">
        <v>19</v>
      </c>
      <c r="K125" s="14">
        <v>0.45</v>
      </c>
      <c r="L125" s="14" t="str">
        <f t="shared" si="2"/>
        <v>PE100 / PN16 / 0.45</v>
      </c>
      <c r="M125" s="14">
        <v>4.2999999999999997E-2</v>
      </c>
      <c r="N125" s="96">
        <v>0.36610000000000004</v>
      </c>
    </row>
    <row r="126" spans="9:14" x14ac:dyDescent="0.2">
      <c r="I126" s="1" t="s">
        <v>9</v>
      </c>
      <c r="J126" s="1" t="s">
        <v>19</v>
      </c>
      <c r="K126" s="14">
        <v>0.5</v>
      </c>
      <c r="L126" s="14" t="str">
        <f t="shared" si="2"/>
        <v>PE100 / PN16 / 0.5</v>
      </c>
      <c r="M126" s="14">
        <v>4.7700000000000006E-2</v>
      </c>
      <c r="N126" s="96">
        <v>0.40679999999999999</v>
      </c>
    </row>
    <row r="127" spans="9:14" x14ac:dyDescent="0.2">
      <c r="I127" s="1" t="s">
        <v>9</v>
      </c>
      <c r="J127" s="1" t="s">
        <v>19</v>
      </c>
      <c r="K127" s="14">
        <v>0.56000000000000005</v>
      </c>
      <c r="L127" s="14" t="str">
        <f t="shared" si="2"/>
        <v>PE100 / PN16 / 0.56</v>
      </c>
      <c r="M127" s="14">
        <v>5.3399999999999996E-2</v>
      </c>
      <c r="N127" s="96">
        <v>0.45580000000000004</v>
      </c>
    </row>
    <row r="128" spans="9:14" x14ac:dyDescent="0.2">
      <c r="I128" s="1" t="s">
        <v>9</v>
      </c>
      <c r="J128" s="1" t="s">
        <v>20</v>
      </c>
      <c r="K128" s="14">
        <v>6.3E-2</v>
      </c>
      <c r="L128" s="14" t="str">
        <f t="shared" si="2"/>
        <v>PE100 / PN20 / 0.063</v>
      </c>
      <c r="M128" s="14" t="s">
        <v>88</v>
      </c>
      <c r="N128" s="14" t="s">
        <v>88</v>
      </c>
    </row>
    <row r="129" spans="9:14" x14ac:dyDescent="0.2">
      <c r="I129" s="1" t="s">
        <v>9</v>
      </c>
      <c r="J129" s="1" t="s">
        <v>20</v>
      </c>
      <c r="K129" s="14">
        <v>7.4999999999999997E-2</v>
      </c>
      <c r="L129" s="14" t="str">
        <f t="shared" si="2"/>
        <v>PE100 / PN20 / 0.075</v>
      </c>
      <c r="M129" s="14">
        <v>8.8999999999999999E-3</v>
      </c>
      <c r="N129" s="96">
        <v>5.7599999999999998E-2</v>
      </c>
    </row>
    <row r="130" spans="9:14" x14ac:dyDescent="0.2">
      <c r="I130" s="1" t="s">
        <v>9</v>
      </c>
      <c r="J130" s="1" t="s">
        <v>20</v>
      </c>
      <c r="K130" s="14">
        <v>0.09</v>
      </c>
      <c r="L130" s="14" t="str">
        <f t="shared" si="2"/>
        <v>PE100 / PN20 / 0.09</v>
      </c>
      <c r="M130" s="14">
        <v>1.0699999999999999E-2</v>
      </c>
      <c r="N130" s="96">
        <v>6.9099999999999995E-2</v>
      </c>
    </row>
    <row r="131" spans="9:14" x14ac:dyDescent="0.2">
      <c r="I131" s="1" t="s">
        <v>9</v>
      </c>
      <c r="J131" s="1" t="s">
        <v>20</v>
      </c>
      <c r="K131" s="14">
        <v>0.11</v>
      </c>
      <c r="L131" s="14" t="str">
        <f t="shared" ref="L131:L145" si="3">CONCATENATE(I131," / ",J131," / ",K131)</f>
        <v>PE100 / PN20 / 0.11</v>
      </c>
      <c r="M131" s="14">
        <v>1.2999999999999999E-2</v>
      </c>
      <c r="N131" s="96">
        <v>8.4500000000000006E-2</v>
      </c>
    </row>
    <row r="132" spans="9:14" x14ac:dyDescent="0.2">
      <c r="I132" s="1" t="s">
        <v>9</v>
      </c>
      <c r="J132" s="1" t="s">
        <v>20</v>
      </c>
      <c r="K132" s="14">
        <v>0.125</v>
      </c>
      <c r="L132" s="14" t="str">
        <f t="shared" si="3"/>
        <v>PE100 / PN20 / 0.125</v>
      </c>
      <c r="M132" s="14">
        <v>1.4800000000000001E-2</v>
      </c>
      <c r="N132" s="96">
        <v>9.6000000000000002E-2</v>
      </c>
    </row>
    <row r="133" spans="9:14" x14ac:dyDescent="0.2">
      <c r="I133" s="1" t="s">
        <v>9</v>
      </c>
      <c r="J133" s="1" t="s">
        <v>20</v>
      </c>
      <c r="K133" s="14">
        <v>0.14000000000000001</v>
      </c>
      <c r="L133" s="14" t="str">
        <f t="shared" si="3"/>
        <v>PE100 / PN20 / 0.14</v>
      </c>
      <c r="M133" s="14">
        <v>1.66E-2</v>
      </c>
      <c r="N133" s="96">
        <v>0.1076</v>
      </c>
    </row>
    <row r="134" spans="9:14" x14ac:dyDescent="0.2">
      <c r="I134" s="1" t="s">
        <v>9</v>
      </c>
      <c r="J134" s="1" t="s">
        <v>20</v>
      </c>
      <c r="K134" s="14">
        <v>0.16</v>
      </c>
      <c r="L134" s="14" t="str">
        <f t="shared" si="3"/>
        <v>PE100 / PN20 / 0.16</v>
      </c>
      <c r="M134" s="14">
        <v>1.89E-2</v>
      </c>
      <c r="N134" s="96">
        <v>0.1231</v>
      </c>
    </row>
    <row r="135" spans="9:14" x14ac:dyDescent="0.2">
      <c r="I135" s="1" t="s">
        <v>9</v>
      </c>
      <c r="J135" s="1" t="s">
        <v>20</v>
      </c>
      <c r="K135" s="14">
        <v>0.18</v>
      </c>
      <c r="L135" s="14" t="str">
        <f t="shared" si="3"/>
        <v>PE100 / PN20 / 0.18</v>
      </c>
      <c r="M135" s="14">
        <v>2.12E-2</v>
      </c>
      <c r="N135" s="96">
        <v>0.13850000000000001</v>
      </c>
    </row>
    <row r="136" spans="9:14" x14ac:dyDescent="0.2">
      <c r="I136" s="1" t="s">
        <v>9</v>
      </c>
      <c r="J136" s="1" t="s">
        <v>20</v>
      </c>
      <c r="K136" s="14">
        <v>0.2</v>
      </c>
      <c r="L136" s="14" t="str">
        <f t="shared" si="3"/>
        <v>PE100 / PN20 / 0.2</v>
      </c>
      <c r="M136" s="14">
        <v>2.3600000000000003E-2</v>
      </c>
      <c r="N136" s="96">
        <v>0.15369999999999998</v>
      </c>
    </row>
    <row r="137" spans="9:14" x14ac:dyDescent="0.2">
      <c r="I137" s="1" t="s">
        <v>9</v>
      </c>
      <c r="J137" s="1" t="s">
        <v>20</v>
      </c>
      <c r="K137" s="14">
        <v>0.22500000000000001</v>
      </c>
      <c r="L137" s="14" t="str">
        <f t="shared" si="3"/>
        <v>PE100 / PN20 / 0.225</v>
      </c>
      <c r="M137" s="14">
        <v>2.6499999999999999E-2</v>
      </c>
      <c r="N137" s="96">
        <v>0.1731</v>
      </c>
    </row>
    <row r="138" spans="9:14" x14ac:dyDescent="0.2">
      <c r="I138" s="1" t="s">
        <v>9</v>
      </c>
      <c r="J138" s="1" t="s">
        <v>20</v>
      </c>
      <c r="K138" s="14">
        <v>0.25</v>
      </c>
      <c r="L138" s="14" t="str">
        <f t="shared" si="3"/>
        <v>PE100 / PN20 / 0.25</v>
      </c>
      <c r="M138" s="14">
        <v>2.9399999999999999E-2</v>
      </c>
      <c r="N138" s="96">
        <v>0.19240000000000002</v>
      </c>
    </row>
    <row r="139" spans="9:14" x14ac:dyDescent="0.2">
      <c r="I139" s="1" t="s">
        <v>9</v>
      </c>
      <c r="J139" s="1" t="s">
        <v>20</v>
      </c>
      <c r="K139" s="14">
        <v>0.28000000000000003</v>
      </c>
      <c r="L139" s="14" t="str">
        <f t="shared" si="3"/>
        <v>PE100 / PN20 / 0.28</v>
      </c>
      <c r="M139" s="14">
        <v>3.3000000000000002E-2</v>
      </c>
      <c r="N139" s="96">
        <v>0.21530000000000002</v>
      </c>
    </row>
    <row r="140" spans="9:14" x14ac:dyDescent="0.2">
      <c r="I140" s="1" t="s">
        <v>9</v>
      </c>
      <c r="J140" s="1" t="s">
        <v>20</v>
      </c>
      <c r="K140" s="14">
        <v>0.315</v>
      </c>
      <c r="L140" s="14" t="str">
        <f t="shared" si="3"/>
        <v>PE100 / PN20 / 0.315</v>
      </c>
      <c r="M140" s="14">
        <v>3.7100000000000001E-2</v>
      </c>
      <c r="N140" s="96">
        <v>0.24230000000000002</v>
      </c>
    </row>
    <row r="141" spans="9:14" x14ac:dyDescent="0.2">
      <c r="I141" s="1" t="s">
        <v>9</v>
      </c>
      <c r="J141" s="1" t="s">
        <v>20</v>
      </c>
      <c r="K141" s="14">
        <v>0.35499999999999998</v>
      </c>
      <c r="L141" s="14" t="str">
        <f t="shared" si="3"/>
        <v>PE100 / PN20 / 0.355</v>
      </c>
      <c r="M141" s="14">
        <v>4.1700000000000001E-2</v>
      </c>
      <c r="N141" s="96">
        <v>0.2732</v>
      </c>
    </row>
    <row r="142" spans="9:14" x14ac:dyDescent="0.2">
      <c r="I142" s="1" t="s">
        <v>9</v>
      </c>
      <c r="J142" s="1" t="s">
        <v>20</v>
      </c>
      <c r="K142" s="14">
        <v>0.4</v>
      </c>
      <c r="L142" s="14" t="str">
        <f t="shared" si="3"/>
        <v>PE100 / PN20 / 0.4</v>
      </c>
      <c r="M142" s="14">
        <v>4.7E-2</v>
      </c>
      <c r="N142" s="96">
        <v>0.30780000000000002</v>
      </c>
    </row>
    <row r="143" spans="9:14" x14ac:dyDescent="0.2">
      <c r="I143" s="1" t="s">
        <v>9</v>
      </c>
      <c r="J143" s="1" t="s">
        <v>20</v>
      </c>
      <c r="K143" s="14">
        <v>0.45</v>
      </c>
      <c r="L143" s="14" t="str">
        <f t="shared" si="3"/>
        <v>PE100 / PN20 / 0.45</v>
      </c>
      <c r="M143" s="14">
        <v>5.28E-2</v>
      </c>
      <c r="N143" s="96">
        <v>0.34649999999999997</v>
      </c>
    </row>
    <row r="144" spans="9:14" x14ac:dyDescent="0.2">
      <c r="I144" s="1" t="s">
        <v>9</v>
      </c>
      <c r="J144" s="1" t="s">
        <v>20</v>
      </c>
      <c r="K144" s="14">
        <v>0.5</v>
      </c>
      <c r="L144" s="14" t="str">
        <f t="shared" si="3"/>
        <v>PE100 / PN20 / 0.5</v>
      </c>
      <c r="M144" s="14">
        <v>5.8700000000000002E-2</v>
      </c>
      <c r="N144" s="96">
        <v>0.38489999999999996</v>
      </c>
    </row>
    <row r="145" spans="9:14" x14ac:dyDescent="0.2">
      <c r="I145" s="1" t="s">
        <v>9</v>
      </c>
      <c r="J145" s="1" t="s">
        <v>20</v>
      </c>
      <c r="K145" s="14">
        <v>0.56000000000000005</v>
      </c>
      <c r="L145" s="14" t="str">
        <f t="shared" si="3"/>
        <v>PE100 / PN20 / 0.56</v>
      </c>
      <c r="M145" s="14">
        <v>6.6099999999999992E-2</v>
      </c>
      <c r="N145" s="96">
        <v>0.43030000000000002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0"/>
  <sheetViews>
    <sheetView workbookViewId="0">
      <selection activeCell="N15" sqref="N15"/>
    </sheetView>
  </sheetViews>
  <sheetFormatPr defaultRowHeight="12.75" x14ac:dyDescent="0.2"/>
  <cols>
    <col min="1" max="2" width="9.140625" style="76"/>
    <col min="3" max="12" width="9.140625" style="76" customWidth="1"/>
    <col min="13" max="13" width="9.140625" style="76"/>
    <col min="14" max="14" width="54.140625" style="76" bestFit="1" customWidth="1"/>
    <col min="15" max="19" width="0" style="76" hidden="1" customWidth="1"/>
    <col min="20" max="20" width="20.85546875" style="76" hidden="1" customWidth="1"/>
    <col min="21" max="28" width="0" style="76" hidden="1" customWidth="1"/>
    <col min="29" max="29" width="31.42578125" style="76" hidden="1" customWidth="1"/>
    <col min="30" max="31" width="0" style="76" hidden="1" customWidth="1"/>
    <col min="32" max="33" width="9.140625" style="76"/>
    <col min="34" max="37" width="9.140625" style="173"/>
    <col min="38" max="38" width="26.42578125" style="173" customWidth="1"/>
    <col min="39" max="40" width="9.140625" style="173"/>
    <col min="41" max="42" width="9.140625" style="19"/>
    <col min="43" max="45" width="9.140625" style="173"/>
    <col min="46" max="46" width="9.140625" style="19"/>
    <col min="47" max="47" width="26.42578125" style="173" customWidth="1"/>
    <col min="48" max="49" width="9.140625" style="173"/>
    <col min="50" max="16384" width="9.140625" style="76"/>
  </cols>
  <sheetData>
    <row r="1" spans="1:49" ht="23.25" thickBot="1" x14ac:dyDescent="0.25">
      <c r="M1" s="150" t="s">
        <v>117</v>
      </c>
      <c r="N1" s="151" t="s">
        <v>124</v>
      </c>
      <c r="O1" s="149" t="s">
        <v>144</v>
      </c>
      <c r="W1" s="149"/>
      <c r="X1" s="149"/>
      <c r="Y1" s="13" t="s">
        <v>140</v>
      </c>
      <c r="Z1" s="13" t="s">
        <v>35</v>
      </c>
      <c r="AA1" s="13" t="s">
        <v>34</v>
      </c>
      <c r="AB1" s="13" t="s">
        <v>21</v>
      </c>
      <c r="AC1" s="13" t="s">
        <v>36</v>
      </c>
      <c r="AD1" s="13" t="s">
        <v>24</v>
      </c>
      <c r="AE1" s="13" t="s">
        <v>86</v>
      </c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</row>
    <row r="2" spans="1:49" ht="16.5" thickBot="1" x14ac:dyDescent="0.3">
      <c r="A2" s="636" t="s">
        <v>135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8"/>
      <c r="M2" s="149"/>
      <c r="N2" s="171" t="s">
        <v>125</v>
      </c>
      <c r="O2" s="149" t="s">
        <v>144</v>
      </c>
      <c r="W2" s="149"/>
      <c r="X2" s="149"/>
      <c r="Y2" s="14"/>
      <c r="Z2" s="14" t="s">
        <v>138</v>
      </c>
      <c r="AA2" s="14" t="s">
        <v>121</v>
      </c>
      <c r="AB2" s="5">
        <v>15</v>
      </c>
      <c r="AC2" s="14" t="str">
        <f>CONCATENATE(Y2," / ", Z2," / ",AA2," / ",AB2)</f>
        <v xml:space="preserve"> / UPVC / PN6 / 15</v>
      </c>
      <c r="AD2" s="14" t="s">
        <v>88</v>
      </c>
      <c r="AE2" s="14" t="s">
        <v>88</v>
      </c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spans="1:49" ht="13.5" thickBot="1" x14ac:dyDescent="0.25">
      <c r="A3" s="632" t="s">
        <v>138</v>
      </c>
      <c r="B3" s="634"/>
      <c r="C3" s="632" t="s">
        <v>121</v>
      </c>
      <c r="D3" s="633"/>
      <c r="E3" s="632" t="s">
        <v>17</v>
      </c>
      <c r="F3" s="633"/>
      <c r="G3" s="635" t="s">
        <v>129</v>
      </c>
      <c r="H3" s="633"/>
      <c r="I3" s="635" t="s">
        <v>122</v>
      </c>
      <c r="J3" s="633"/>
      <c r="K3" s="635" t="s">
        <v>123</v>
      </c>
      <c r="L3" s="634"/>
      <c r="M3" s="149"/>
      <c r="N3" s="76" t="s">
        <v>126</v>
      </c>
      <c r="O3" s="149" t="s">
        <v>144</v>
      </c>
      <c r="W3" s="149"/>
      <c r="X3" s="149"/>
      <c r="Y3" s="14"/>
      <c r="Z3" s="14" t="s">
        <v>138</v>
      </c>
      <c r="AA3" s="14" t="s">
        <v>121</v>
      </c>
      <c r="AB3" s="5">
        <v>20</v>
      </c>
      <c r="AC3" s="14" t="str">
        <f t="shared" ref="AC3:AC66" si="0">CONCATENATE(Y3," / ", Z3," / ",AA3," / ",AB3)</f>
        <v xml:space="preserve"> / UPVC / PN6 / 20</v>
      </c>
      <c r="AD3" s="14" t="s">
        <v>88</v>
      </c>
      <c r="AE3" s="14" t="s">
        <v>88</v>
      </c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</row>
    <row r="4" spans="1:49" ht="39" thickBot="1" x14ac:dyDescent="0.25">
      <c r="A4" s="122" t="s">
        <v>21</v>
      </c>
      <c r="B4" s="123" t="s">
        <v>128</v>
      </c>
      <c r="C4" s="124" t="s">
        <v>24</v>
      </c>
      <c r="D4" s="125" t="s">
        <v>25</v>
      </c>
      <c r="E4" s="124" t="s">
        <v>24</v>
      </c>
      <c r="F4" s="125" t="s">
        <v>25</v>
      </c>
      <c r="G4" s="124" t="s">
        <v>24</v>
      </c>
      <c r="H4" s="125" t="s">
        <v>25</v>
      </c>
      <c r="I4" s="124" t="s">
        <v>24</v>
      </c>
      <c r="J4" s="125" t="s">
        <v>25</v>
      </c>
      <c r="K4" s="124" t="s">
        <v>24</v>
      </c>
      <c r="L4" s="126" t="s">
        <v>25</v>
      </c>
      <c r="M4" s="149"/>
      <c r="N4" s="76" t="s">
        <v>127</v>
      </c>
      <c r="O4" s="149" t="s">
        <v>144</v>
      </c>
      <c r="W4" s="149"/>
      <c r="X4" s="149"/>
      <c r="Y4" s="14"/>
      <c r="Z4" s="14" t="s">
        <v>138</v>
      </c>
      <c r="AA4" s="14" t="s">
        <v>121</v>
      </c>
      <c r="AB4" s="5">
        <v>25</v>
      </c>
      <c r="AC4" s="14" t="str">
        <f t="shared" si="0"/>
        <v xml:space="preserve"> / UPVC / PN6 / 25</v>
      </c>
      <c r="AD4" s="14" t="s">
        <v>88</v>
      </c>
      <c r="AE4" s="14" t="s">
        <v>88</v>
      </c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</row>
    <row r="5" spans="1:49" x14ac:dyDescent="0.2">
      <c r="A5" s="159">
        <v>15</v>
      </c>
      <c r="B5" s="153"/>
      <c r="C5" s="154" t="s">
        <v>26</v>
      </c>
      <c r="D5" s="153" t="s">
        <v>26</v>
      </c>
      <c r="E5" s="154" t="s">
        <v>26</v>
      </c>
      <c r="F5" s="153" t="s">
        <v>26</v>
      </c>
      <c r="G5" s="154">
        <v>1.5</v>
      </c>
      <c r="H5" s="153">
        <v>18.3</v>
      </c>
      <c r="I5" s="154">
        <v>1.5</v>
      </c>
      <c r="J5" s="153">
        <v>18.3</v>
      </c>
      <c r="K5" s="154">
        <v>1.8</v>
      </c>
      <c r="L5" s="155">
        <v>17.8</v>
      </c>
      <c r="M5" s="149"/>
      <c r="O5" s="149" t="s">
        <v>144</v>
      </c>
      <c r="W5" s="149"/>
      <c r="X5" s="149"/>
      <c r="Y5" s="14"/>
      <c r="Z5" s="14" t="s">
        <v>138</v>
      </c>
      <c r="AA5" s="14" t="s">
        <v>121</v>
      </c>
      <c r="AB5" s="5">
        <v>32</v>
      </c>
      <c r="AC5" s="14" t="str">
        <f t="shared" si="0"/>
        <v xml:space="preserve"> / UPVC / PN6 / 32</v>
      </c>
      <c r="AD5" s="14" t="s">
        <v>88</v>
      </c>
      <c r="AE5" s="14" t="s">
        <v>88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</row>
    <row r="6" spans="1:49" x14ac:dyDescent="0.2">
      <c r="A6" s="160">
        <v>20</v>
      </c>
      <c r="B6" s="139">
        <v>26.75</v>
      </c>
      <c r="C6" s="137" t="s">
        <v>26</v>
      </c>
      <c r="D6" s="139" t="s">
        <v>26</v>
      </c>
      <c r="E6" s="137" t="s">
        <v>26</v>
      </c>
      <c r="F6" s="139" t="s">
        <v>26</v>
      </c>
      <c r="G6" s="137">
        <v>1.5</v>
      </c>
      <c r="H6" s="139">
        <v>23.7</v>
      </c>
      <c r="I6" s="137">
        <v>1.5</v>
      </c>
      <c r="J6" s="139">
        <v>23.7</v>
      </c>
      <c r="K6" s="137">
        <v>2.2000000000000002</v>
      </c>
      <c r="L6" s="156">
        <v>22.4</v>
      </c>
      <c r="O6" s="149" t="s">
        <v>144</v>
      </c>
      <c r="W6" s="149"/>
      <c r="X6" s="149"/>
      <c r="Y6" s="14"/>
      <c r="Z6" s="14" t="s">
        <v>138</v>
      </c>
      <c r="AA6" s="14" t="s">
        <v>121</v>
      </c>
      <c r="AB6" s="5">
        <v>40</v>
      </c>
      <c r="AC6" s="14" t="str">
        <f t="shared" si="0"/>
        <v xml:space="preserve"> / UPVC / PN6 / 40</v>
      </c>
      <c r="AD6" s="14">
        <v>1.5</v>
      </c>
      <c r="AE6" s="14">
        <v>45.2</v>
      </c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</row>
    <row r="7" spans="1:49" x14ac:dyDescent="0.2">
      <c r="A7" s="161">
        <v>25</v>
      </c>
      <c r="B7" s="141">
        <v>33.549999999999997</v>
      </c>
      <c r="C7" s="131" t="s">
        <v>26</v>
      </c>
      <c r="D7" s="141" t="s">
        <v>26</v>
      </c>
      <c r="E7" s="131">
        <v>1.5</v>
      </c>
      <c r="F7" s="141">
        <v>30.5</v>
      </c>
      <c r="G7" s="131">
        <v>1.9</v>
      </c>
      <c r="H7" s="141">
        <v>29.8</v>
      </c>
      <c r="I7" s="131">
        <v>1.9</v>
      </c>
      <c r="J7" s="141">
        <v>29.8</v>
      </c>
      <c r="K7" s="131">
        <v>2.7</v>
      </c>
      <c r="L7" s="157">
        <v>28.1</v>
      </c>
      <c r="O7" s="149" t="s">
        <v>144</v>
      </c>
      <c r="W7" s="149"/>
      <c r="X7" s="149"/>
      <c r="Y7" s="14"/>
      <c r="Z7" s="14" t="s">
        <v>138</v>
      </c>
      <c r="AA7" s="14" t="s">
        <v>121</v>
      </c>
      <c r="AB7" s="5">
        <v>50</v>
      </c>
      <c r="AC7" s="14" t="str">
        <f t="shared" si="0"/>
        <v xml:space="preserve"> / UPVC / PN6 / 50</v>
      </c>
      <c r="AD7" s="14">
        <v>1.8</v>
      </c>
      <c r="AE7" s="14">
        <v>56.8</v>
      </c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</row>
    <row r="8" spans="1:49" x14ac:dyDescent="0.2">
      <c r="A8" s="160">
        <v>32</v>
      </c>
      <c r="B8" s="139">
        <v>42.25</v>
      </c>
      <c r="C8" s="137" t="s">
        <v>26</v>
      </c>
      <c r="D8" s="139" t="s">
        <v>26</v>
      </c>
      <c r="E8" s="137">
        <v>1.9</v>
      </c>
      <c r="F8" s="139">
        <v>38.5</v>
      </c>
      <c r="G8" s="137">
        <v>2.4</v>
      </c>
      <c r="H8" s="139">
        <v>37.5</v>
      </c>
      <c r="I8" s="137">
        <v>2.4</v>
      </c>
      <c r="J8" s="139">
        <v>37.5</v>
      </c>
      <c r="K8" s="137">
        <v>3.4</v>
      </c>
      <c r="L8" s="156">
        <v>35.4</v>
      </c>
      <c r="O8" s="149" t="s">
        <v>144</v>
      </c>
      <c r="W8" s="149"/>
      <c r="X8" s="149"/>
      <c r="Y8" s="14"/>
      <c r="Z8" s="14" t="s">
        <v>138</v>
      </c>
      <c r="AA8" s="14" t="s">
        <v>121</v>
      </c>
      <c r="AB8" s="5">
        <v>65</v>
      </c>
      <c r="AC8" s="14" t="str">
        <f t="shared" si="0"/>
        <v xml:space="preserve"> / UPVC / PN6 / 65</v>
      </c>
      <c r="AD8" s="14">
        <v>2.2000000000000002</v>
      </c>
      <c r="AE8" s="14">
        <v>71</v>
      </c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</row>
    <row r="9" spans="1:49" x14ac:dyDescent="0.2">
      <c r="A9" s="161">
        <v>40</v>
      </c>
      <c r="B9" s="141">
        <v>48.25</v>
      </c>
      <c r="C9" s="131">
        <v>1.5</v>
      </c>
      <c r="D9" s="141">
        <v>45.2</v>
      </c>
      <c r="E9" s="131">
        <v>2.1</v>
      </c>
      <c r="F9" s="141">
        <v>44.1</v>
      </c>
      <c r="G9" s="131">
        <v>2.7</v>
      </c>
      <c r="H9" s="141">
        <v>42.8</v>
      </c>
      <c r="I9" s="131">
        <v>2.7</v>
      </c>
      <c r="J9" s="141">
        <v>42.8</v>
      </c>
      <c r="K9" s="131">
        <v>3.9</v>
      </c>
      <c r="L9" s="157">
        <v>40.5</v>
      </c>
      <c r="O9" s="149" t="s">
        <v>144</v>
      </c>
      <c r="W9" s="149"/>
      <c r="X9" s="149"/>
      <c r="Y9" s="14"/>
      <c r="Z9" s="14" t="s">
        <v>138</v>
      </c>
      <c r="AA9" s="14" t="s">
        <v>121</v>
      </c>
      <c r="AB9" s="5">
        <v>80</v>
      </c>
      <c r="AC9" s="14" t="str">
        <f t="shared" si="0"/>
        <v xml:space="preserve"> / UPVC / PN6 / 80</v>
      </c>
      <c r="AD9" s="14">
        <v>2.6</v>
      </c>
      <c r="AE9" s="14">
        <v>83.7</v>
      </c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</row>
    <row r="10" spans="1:49" x14ac:dyDescent="0.2">
      <c r="A10" s="160">
        <v>50</v>
      </c>
      <c r="B10" s="139">
        <v>60.35</v>
      </c>
      <c r="C10" s="137">
        <v>1.8</v>
      </c>
      <c r="D10" s="139">
        <v>56.8</v>
      </c>
      <c r="E10" s="137">
        <v>2.6</v>
      </c>
      <c r="F10" s="139">
        <v>55.2</v>
      </c>
      <c r="G10" s="137">
        <v>3.3</v>
      </c>
      <c r="H10" s="139">
        <v>53.7</v>
      </c>
      <c r="I10" s="137">
        <v>3.3</v>
      </c>
      <c r="J10" s="139">
        <v>53.7</v>
      </c>
      <c r="K10" s="137">
        <v>4.9000000000000004</v>
      </c>
      <c r="L10" s="156">
        <v>50.5</v>
      </c>
      <c r="O10" s="149" t="s">
        <v>144</v>
      </c>
      <c r="W10" s="149"/>
      <c r="X10" s="149"/>
      <c r="Y10" s="14"/>
      <c r="Z10" s="14" t="s">
        <v>138</v>
      </c>
      <c r="AA10" s="14" t="s">
        <v>121</v>
      </c>
      <c r="AB10" s="5">
        <v>100</v>
      </c>
      <c r="AC10" s="14" t="str">
        <f t="shared" si="0"/>
        <v xml:space="preserve"> / UPVC / PN6 / 100</v>
      </c>
      <c r="AD10" s="14">
        <v>3.2</v>
      </c>
      <c r="AE10" s="14">
        <v>107.8</v>
      </c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</row>
    <row r="11" spans="1:49" x14ac:dyDescent="0.2">
      <c r="A11" s="161">
        <v>65</v>
      </c>
      <c r="B11" s="141">
        <v>75.349999999999994</v>
      </c>
      <c r="C11" s="131">
        <v>2.2000000000000002</v>
      </c>
      <c r="D11" s="141">
        <v>71</v>
      </c>
      <c r="E11" s="131">
        <v>3.2</v>
      </c>
      <c r="F11" s="141">
        <v>68.900000000000006</v>
      </c>
      <c r="G11" s="131">
        <v>4.2</v>
      </c>
      <c r="H11" s="141">
        <v>67</v>
      </c>
      <c r="I11" s="131">
        <v>4.2</v>
      </c>
      <c r="J11" s="141">
        <v>67</v>
      </c>
      <c r="K11" s="131">
        <v>6.1</v>
      </c>
      <c r="L11" s="157">
        <v>63.2</v>
      </c>
      <c r="O11" s="149" t="s">
        <v>144</v>
      </c>
      <c r="W11" s="149"/>
      <c r="X11" s="149"/>
      <c r="Y11" s="14"/>
      <c r="Z11" s="14" t="s">
        <v>138</v>
      </c>
      <c r="AA11" s="14" t="s">
        <v>121</v>
      </c>
      <c r="AB11" s="5">
        <v>125</v>
      </c>
      <c r="AC11" s="14" t="str">
        <f t="shared" si="0"/>
        <v xml:space="preserve"> / UPVC / PN6 / 125</v>
      </c>
      <c r="AD11" s="14">
        <v>4</v>
      </c>
      <c r="AE11" s="14">
        <v>132.19999999999999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</row>
    <row r="12" spans="1:49" x14ac:dyDescent="0.2">
      <c r="A12" s="160">
        <v>80</v>
      </c>
      <c r="B12" s="139">
        <v>88.9</v>
      </c>
      <c r="C12" s="137">
        <v>2.6</v>
      </c>
      <c r="D12" s="139">
        <v>83.7</v>
      </c>
      <c r="E12" s="137">
        <v>3.8</v>
      </c>
      <c r="F12" s="139">
        <v>81.3</v>
      </c>
      <c r="G12" s="137">
        <v>4.9000000000000004</v>
      </c>
      <c r="H12" s="139">
        <v>79</v>
      </c>
      <c r="I12" s="137">
        <v>4.9000000000000004</v>
      </c>
      <c r="J12" s="139">
        <v>79</v>
      </c>
      <c r="K12" s="137">
        <v>7.1</v>
      </c>
      <c r="L12" s="156">
        <v>74.599999999999994</v>
      </c>
      <c r="O12" s="149" t="s">
        <v>144</v>
      </c>
      <c r="W12" s="149"/>
      <c r="X12" s="149"/>
      <c r="Y12" s="14"/>
      <c r="Z12" s="14" t="s">
        <v>138</v>
      </c>
      <c r="AA12" s="14" t="s">
        <v>121</v>
      </c>
      <c r="AB12" s="5">
        <v>150</v>
      </c>
      <c r="AC12" s="14" t="str">
        <f t="shared" si="0"/>
        <v xml:space="preserve"> / UPVC / PN6 / 150</v>
      </c>
      <c r="AD12" s="14">
        <v>4.5</v>
      </c>
      <c r="AE12" s="14">
        <v>151.30000000000001</v>
      </c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</row>
    <row r="13" spans="1:49" x14ac:dyDescent="0.2">
      <c r="A13" s="161">
        <v>100</v>
      </c>
      <c r="B13" s="141">
        <v>114.3</v>
      </c>
      <c r="C13" s="131">
        <v>3.2</v>
      </c>
      <c r="D13" s="141">
        <v>107.8</v>
      </c>
      <c r="E13" s="131">
        <v>4.8</v>
      </c>
      <c r="F13" s="141">
        <v>104.6</v>
      </c>
      <c r="G13" s="131">
        <v>6.3</v>
      </c>
      <c r="H13" s="141">
        <v>101.7</v>
      </c>
      <c r="I13" s="131">
        <v>6.3</v>
      </c>
      <c r="J13" s="141">
        <v>101.7</v>
      </c>
      <c r="K13" s="131">
        <v>9.1</v>
      </c>
      <c r="L13" s="157">
        <v>96</v>
      </c>
      <c r="O13" s="149" t="s">
        <v>144</v>
      </c>
      <c r="W13" s="149"/>
      <c r="X13" s="149"/>
      <c r="Y13" s="14"/>
      <c r="Z13" s="14" t="s">
        <v>138</v>
      </c>
      <c r="AA13" s="14" t="s">
        <v>121</v>
      </c>
      <c r="AB13" s="5">
        <v>200</v>
      </c>
      <c r="AC13" s="14" t="str">
        <f t="shared" si="0"/>
        <v xml:space="preserve"> / UPVC / PN6 / 200</v>
      </c>
      <c r="AD13" s="14">
        <v>5.7</v>
      </c>
      <c r="AE13" s="14">
        <v>213.8</v>
      </c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</row>
    <row r="14" spans="1:49" x14ac:dyDescent="0.2">
      <c r="A14" s="160">
        <v>125</v>
      </c>
      <c r="B14" s="139">
        <v>140.19999999999999</v>
      </c>
      <c r="C14" s="137">
        <v>4</v>
      </c>
      <c r="D14" s="139">
        <v>132.19999999999999</v>
      </c>
      <c r="E14" s="137">
        <v>5.9</v>
      </c>
      <c r="F14" s="139">
        <v>128.4</v>
      </c>
      <c r="G14" s="137">
        <v>7.6</v>
      </c>
      <c r="H14" s="139">
        <v>124.9</v>
      </c>
      <c r="I14" s="137">
        <v>7.6</v>
      </c>
      <c r="J14" s="139">
        <v>124.9</v>
      </c>
      <c r="K14" s="137" t="s">
        <v>26</v>
      </c>
      <c r="L14" s="156" t="s">
        <v>26</v>
      </c>
      <c r="O14" s="149" t="s">
        <v>144</v>
      </c>
      <c r="W14" s="149"/>
      <c r="X14" s="149"/>
      <c r="Y14" s="14"/>
      <c r="Z14" s="14" t="s">
        <v>138</v>
      </c>
      <c r="AA14" s="14" t="s">
        <v>121</v>
      </c>
      <c r="AB14" s="5">
        <v>225</v>
      </c>
      <c r="AC14" s="14" t="str">
        <f t="shared" si="0"/>
        <v xml:space="preserve"> / UPVC / PN6 / 225</v>
      </c>
      <c r="AD14" s="14">
        <v>6.3</v>
      </c>
      <c r="AE14" s="14">
        <v>237.7</v>
      </c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</row>
    <row r="15" spans="1:49" x14ac:dyDescent="0.2">
      <c r="A15" s="161">
        <v>150</v>
      </c>
      <c r="B15" s="141">
        <v>160.30000000000001</v>
      </c>
      <c r="C15" s="131">
        <v>4.5</v>
      </c>
      <c r="D15" s="141">
        <v>151.30000000000001</v>
      </c>
      <c r="E15" s="131">
        <v>6.7</v>
      </c>
      <c r="F15" s="141">
        <v>146.9</v>
      </c>
      <c r="G15" s="131">
        <v>8.8000000000000007</v>
      </c>
      <c r="H15" s="141">
        <v>142.69999999999999</v>
      </c>
      <c r="I15" s="131">
        <v>8.8000000000000007</v>
      </c>
      <c r="J15" s="141">
        <v>142.69999999999999</v>
      </c>
      <c r="K15" s="131">
        <v>12.8</v>
      </c>
      <c r="L15" s="157">
        <v>134.69999999999999</v>
      </c>
      <c r="O15" s="149" t="s">
        <v>144</v>
      </c>
      <c r="W15" s="149"/>
      <c r="X15" s="149"/>
      <c r="Y15" s="14"/>
      <c r="Z15" s="14" t="s">
        <v>138</v>
      </c>
      <c r="AA15" s="14" t="s">
        <v>121</v>
      </c>
      <c r="AB15" s="5">
        <v>250</v>
      </c>
      <c r="AC15" s="14" t="str">
        <f t="shared" si="0"/>
        <v xml:space="preserve"> / UPVC / PN6 / 250</v>
      </c>
      <c r="AD15" s="14">
        <v>7.1</v>
      </c>
      <c r="AE15" s="14">
        <v>266.2</v>
      </c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</row>
    <row r="16" spans="1:49" x14ac:dyDescent="0.2">
      <c r="A16" s="160">
        <v>200</v>
      </c>
      <c r="B16" s="139">
        <v>225.3</v>
      </c>
      <c r="C16" s="137">
        <v>5.7</v>
      </c>
      <c r="D16" s="139">
        <v>213.8</v>
      </c>
      <c r="E16" s="137">
        <v>8.4</v>
      </c>
      <c r="F16" s="139">
        <v>208.5</v>
      </c>
      <c r="G16" s="137">
        <v>11.1</v>
      </c>
      <c r="H16" s="139">
        <v>203.1</v>
      </c>
      <c r="I16" s="137">
        <v>11.1</v>
      </c>
      <c r="J16" s="139">
        <v>203.1</v>
      </c>
      <c r="K16" s="137">
        <v>16.2</v>
      </c>
      <c r="L16" s="156">
        <v>192.9</v>
      </c>
      <c r="O16" s="149" t="s">
        <v>144</v>
      </c>
      <c r="W16" s="149"/>
      <c r="X16" s="149"/>
      <c r="Y16" s="14"/>
      <c r="Z16" s="14" t="s">
        <v>138</v>
      </c>
      <c r="AA16" s="14" t="s">
        <v>121</v>
      </c>
      <c r="AB16" s="5">
        <v>300</v>
      </c>
      <c r="AC16" s="14" t="str">
        <f t="shared" si="0"/>
        <v xml:space="preserve"> / UPVC / PN6 / 300</v>
      </c>
      <c r="AD16" s="14">
        <v>8</v>
      </c>
      <c r="AE16" s="14">
        <v>299.5</v>
      </c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</row>
    <row r="17" spans="1:49" x14ac:dyDescent="0.2">
      <c r="A17" s="161">
        <v>225</v>
      </c>
      <c r="B17" s="141">
        <v>250.4</v>
      </c>
      <c r="C17" s="131">
        <v>6.3</v>
      </c>
      <c r="D17" s="141">
        <v>237.7</v>
      </c>
      <c r="E17" s="131">
        <v>9.3000000000000007</v>
      </c>
      <c r="F17" s="141">
        <v>231.7</v>
      </c>
      <c r="G17" s="131">
        <v>12.3</v>
      </c>
      <c r="H17" s="141">
        <v>225.8</v>
      </c>
      <c r="I17" s="131">
        <v>12.3</v>
      </c>
      <c r="J17" s="141">
        <v>225.8</v>
      </c>
      <c r="K17" s="131">
        <v>18</v>
      </c>
      <c r="L17" s="157">
        <v>214.4</v>
      </c>
      <c r="O17" s="149" t="s">
        <v>144</v>
      </c>
      <c r="W17" s="149"/>
      <c r="X17" s="149"/>
      <c r="Y17" s="14"/>
      <c r="Z17" s="14" t="s">
        <v>138</v>
      </c>
      <c r="AA17" s="14" t="s">
        <v>121</v>
      </c>
      <c r="AB17" s="5">
        <v>375</v>
      </c>
      <c r="AC17" s="14" t="str">
        <f t="shared" si="0"/>
        <v xml:space="preserve"> / UPVC / PN6 / 375</v>
      </c>
      <c r="AD17" s="14">
        <v>10.1</v>
      </c>
      <c r="AE17" s="14">
        <v>380.3</v>
      </c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</row>
    <row r="18" spans="1:49" x14ac:dyDescent="0.2">
      <c r="A18" s="160">
        <v>250</v>
      </c>
      <c r="B18" s="139">
        <v>280.39999999999998</v>
      </c>
      <c r="C18" s="137">
        <v>7.1</v>
      </c>
      <c r="D18" s="139">
        <v>266.2</v>
      </c>
      <c r="E18" s="137">
        <v>10.5</v>
      </c>
      <c r="F18" s="139">
        <v>259.39999999999998</v>
      </c>
      <c r="G18" s="137">
        <v>13.7</v>
      </c>
      <c r="H18" s="139">
        <v>252.9</v>
      </c>
      <c r="I18" s="137">
        <v>13.7</v>
      </c>
      <c r="J18" s="139">
        <v>252.9</v>
      </c>
      <c r="K18" s="137">
        <v>20.100000000000001</v>
      </c>
      <c r="L18" s="156">
        <v>239.9</v>
      </c>
      <c r="O18" s="149" t="s">
        <v>144</v>
      </c>
      <c r="W18" s="149"/>
      <c r="X18" s="149"/>
      <c r="Y18" s="14"/>
      <c r="Z18" s="14" t="s">
        <v>138</v>
      </c>
      <c r="AA18" s="14" t="s">
        <v>17</v>
      </c>
      <c r="AB18" s="5">
        <v>15</v>
      </c>
      <c r="AC18" s="14" t="str">
        <f t="shared" si="0"/>
        <v xml:space="preserve"> / UPVC / PN8 / 15</v>
      </c>
      <c r="AD18" s="14" t="s">
        <v>88</v>
      </c>
      <c r="AE18" s="14" t="s">
        <v>88</v>
      </c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</row>
    <row r="19" spans="1:49" x14ac:dyDescent="0.2">
      <c r="A19" s="161">
        <v>300</v>
      </c>
      <c r="B19" s="141">
        <v>315.5</v>
      </c>
      <c r="C19" s="131">
        <v>8</v>
      </c>
      <c r="D19" s="141">
        <v>299.5</v>
      </c>
      <c r="E19" s="131">
        <v>11.7</v>
      </c>
      <c r="F19" s="141">
        <v>292</v>
      </c>
      <c r="G19" s="131">
        <v>15.5</v>
      </c>
      <c r="H19" s="141">
        <v>284.5</v>
      </c>
      <c r="I19" s="131">
        <v>15.5</v>
      </c>
      <c r="J19" s="141">
        <v>284.5</v>
      </c>
      <c r="K19" s="131">
        <v>22.6</v>
      </c>
      <c r="L19" s="157">
        <v>270.2</v>
      </c>
      <c r="O19" s="149" t="s">
        <v>144</v>
      </c>
      <c r="W19" s="149"/>
      <c r="X19" s="149"/>
      <c r="Y19" s="14"/>
      <c r="Z19" s="14" t="s">
        <v>138</v>
      </c>
      <c r="AA19" s="14" t="s">
        <v>17</v>
      </c>
      <c r="AB19" s="5">
        <v>20</v>
      </c>
      <c r="AC19" s="14" t="str">
        <f t="shared" si="0"/>
        <v xml:space="preserve"> / UPVC / PN8 / 20</v>
      </c>
      <c r="AD19" s="14" t="s">
        <v>88</v>
      </c>
      <c r="AE19" s="14" t="s">
        <v>88</v>
      </c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</row>
    <row r="20" spans="1:49" ht="13.5" thickBot="1" x14ac:dyDescent="0.25">
      <c r="A20" s="162">
        <v>375</v>
      </c>
      <c r="B20" s="147">
        <v>400.5</v>
      </c>
      <c r="C20" s="145">
        <v>10.1</v>
      </c>
      <c r="D20" s="147">
        <v>380.3</v>
      </c>
      <c r="E20" s="145">
        <v>14.9</v>
      </c>
      <c r="F20" s="147">
        <v>370.7</v>
      </c>
      <c r="G20" s="145">
        <v>19.600000000000001</v>
      </c>
      <c r="H20" s="147">
        <v>363.3</v>
      </c>
      <c r="I20" s="145">
        <v>19.600000000000001</v>
      </c>
      <c r="J20" s="147">
        <v>363.3</v>
      </c>
      <c r="K20" s="145" t="s">
        <v>26</v>
      </c>
      <c r="L20" s="158" t="s">
        <v>26</v>
      </c>
      <c r="O20" s="149" t="s">
        <v>144</v>
      </c>
      <c r="W20" s="149"/>
      <c r="X20" s="149"/>
      <c r="Y20" s="14"/>
      <c r="Z20" s="14" t="s">
        <v>138</v>
      </c>
      <c r="AA20" s="14" t="s">
        <v>17</v>
      </c>
      <c r="AB20" s="5">
        <v>25</v>
      </c>
      <c r="AC20" s="14" t="str">
        <f t="shared" si="0"/>
        <v xml:space="preserve"> / UPVC / PN8 / 25</v>
      </c>
      <c r="AD20" s="14">
        <v>1.5</v>
      </c>
      <c r="AE20" s="14">
        <v>30.5</v>
      </c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</row>
    <row r="21" spans="1:49" ht="13.5" thickBot="1" x14ac:dyDescent="0.25">
      <c r="O21" s="149" t="s">
        <v>144</v>
      </c>
      <c r="W21" s="149"/>
      <c r="X21" s="149"/>
      <c r="Y21" s="14"/>
      <c r="Z21" s="14" t="s">
        <v>138</v>
      </c>
      <c r="AA21" s="14" t="s">
        <v>17</v>
      </c>
      <c r="AB21" s="5">
        <v>32</v>
      </c>
      <c r="AC21" s="14" t="str">
        <f t="shared" si="0"/>
        <v xml:space="preserve"> / UPVC / PN8 / 32</v>
      </c>
      <c r="AD21" s="14">
        <v>1.9</v>
      </c>
      <c r="AE21" s="14">
        <v>38.5</v>
      </c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</row>
    <row r="22" spans="1:49" ht="13.5" thickBot="1" x14ac:dyDescent="0.25">
      <c r="A22" s="167" t="s">
        <v>147</v>
      </c>
      <c r="O22" s="149" t="s">
        <v>144</v>
      </c>
      <c r="W22" s="149"/>
      <c r="X22" s="149"/>
      <c r="Y22" s="14"/>
      <c r="Z22" s="14" t="s">
        <v>138</v>
      </c>
      <c r="AA22" s="14" t="s">
        <v>17</v>
      </c>
      <c r="AB22" s="5">
        <v>40</v>
      </c>
      <c r="AC22" s="14" t="str">
        <f t="shared" si="0"/>
        <v xml:space="preserve"> / UPVC / PN8 / 40</v>
      </c>
      <c r="AD22" s="14">
        <v>2.1</v>
      </c>
      <c r="AE22" s="14">
        <v>44.1</v>
      </c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</row>
    <row r="23" spans="1:49" ht="16.5" thickBot="1" x14ac:dyDescent="0.3">
      <c r="A23" s="636" t="s">
        <v>134</v>
      </c>
      <c r="B23" s="637"/>
      <c r="C23" s="637"/>
      <c r="D23" s="637"/>
      <c r="E23" s="637"/>
      <c r="F23" s="637"/>
      <c r="G23" s="637"/>
      <c r="H23" s="637"/>
      <c r="I23" s="637"/>
      <c r="J23" s="637"/>
      <c r="K23" s="637"/>
      <c r="L23" s="638"/>
      <c r="N23" s="76" t="s">
        <v>132</v>
      </c>
      <c r="O23" s="149" t="s">
        <v>144</v>
      </c>
      <c r="W23" s="149"/>
      <c r="X23" s="149"/>
      <c r="Y23" s="14"/>
      <c r="Z23" s="14" t="s">
        <v>138</v>
      </c>
      <c r="AA23" s="14" t="s">
        <v>17</v>
      </c>
      <c r="AB23" s="5">
        <v>50</v>
      </c>
      <c r="AC23" s="14" t="str">
        <f t="shared" si="0"/>
        <v xml:space="preserve"> / UPVC / PN8 / 50</v>
      </c>
      <c r="AD23" s="14">
        <v>2.6</v>
      </c>
      <c r="AE23" s="14">
        <v>55.2</v>
      </c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</row>
    <row r="24" spans="1:49" ht="13.5" thickBot="1" x14ac:dyDescent="0.25">
      <c r="A24" s="632" t="s">
        <v>139</v>
      </c>
      <c r="B24" s="634"/>
      <c r="C24" s="632" t="s">
        <v>121</v>
      </c>
      <c r="D24" s="633"/>
      <c r="E24" s="632" t="s">
        <v>142</v>
      </c>
      <c r="F24" s="633"/>
      <c r="G24" s="632" t="s">
        <v>141</v>
      </c>
      <c r="H24" s="633"/>
      <c r="I24" s="632" t="s">
        <v>122</v>
      </c>
      <c r="J24" s="633"/>
      <c r="K24" s="632" t="s">
        <v>123</v>
      </c>
      <c r="L24" s="634"/>
      <c r="O24" s="149" t="s">
        <v>144</v>
      </c>
      <c r="W24" s="149"/>
      <c r="X24" s="149"/>
      <c r="Y24" s="14"/>
      <c r="Z24" s="14" t="s">
        <v>138</v>
      </c>
      <c r="AA24" s="14" t="s">
        <v>17</v>
      </c>
      <c r="AB24" s="5">
        <v>65</v>
      </c>
      <c r="AC24" s="14" t="str">
        <f t="shared" si="0"/>
        <v xml:space="preserve"> / UPVC / PN8 / 65</v>
      </c>
      <c r="AD24" s="14">
        <v>3.2</v>
      </c>
      <c r="AE24" s="14">
        <v>68.900000000000006</v>
      </c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</row>
    <row r="25" spans="1:49" ht="39" thickBot="1" x14ac:dyDescent="0.25">
      <c r="A25" s="122" t="s">
        <v>21</v>
      </c>
      <c r="B25" s="123" t="s">
        <v>128</v>
      </c>
      <c r="C25" s="124" t="s">
        <v>24</v>
      </c>
      <c r="D25" s="125" t="s">
        <v>25</v>
      </c>
      <c r="E25" s="124" t="s">
        <v>24</v>
      </c>
      <c r="F25" s="125" t="s">
        <v>25</v>
      </c>
      <c r="G25" s="124" t="s">
        <v>24</v>
      </c>
      <c r="H25" s="125" t="s">
        <v>25</v>
      </c>
      <c r="I25" s="124" t="s">
        <v>24</v>
      </c>
      <c r="J25" s="125" t="s">
        <v>25</v>
      </c>
      <c r="K25" s="124" t="s">
        <v>24</v>
      </c>
      <c r="L25" s="126" t="s">
        <v>25</v>
      </c>
      <c r="O25" s="149" t="s">
        <v>144</v>
      </c>
      <c r="W25" s="149"/>
      <c r="X25" s="149"/>
      <c r="Y25" s="14"/>
      <c r="Z25" s="14" t="s">
        <v>138</v>
      </c>
      <c r="AA25" s="14" t="s">
        <v>17</v>
      </c>
      <c r="AB25" s="5">
        <v>80</v>
      </c>
      <c r="AC25" s="14" t="str">
        <f t="shared" si="0"/>
        <v xml:space="preserve"> / UPVC / PN8 / 80</v>
      </c>
      <c r="AD25" s="14">
        <v>3.8</v>
      </c>
      <c r="AE25" s="14">
        <v>81.3</v>
      </c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</row>
    <row r="26" spans="1:49" x14ac:dyDescent="0.2">
      <c r="A26" s="159">
        <v>100</v>
      </c>
      <c r="B26" s="153">
        <v>114.3</v>
      </c>
      <c r="C26" s="154">
        <v>3.2</v>
      </c>
      <c r="D26" s="153">
        <v>108.7</v>
      </c>
      <c r="E26" s="154">
        <v>3.2</v>
      </c>
      <c r="F26" s="153">
        <v>108</v>
      </c>
      <c r="G26" s="154">
        <v>4.0999999999999996</v>
      </c>
      <c r="H26" s="153">
        <v>106.1</v>
      </c>
      <c r="I26" s="154">
        <v>5.0999999999999996</v>
      </c>
      <c r="J26" s="153">
        <v>104.2</v>
      </c>
      <c r="K26" s="154">
        <v>6</v>
      </c>
      <c r="L26" s="155">
        <v>102.3</v>
      </c>
      <c r="O26" s="149" t="s">
        <v>144</v>
      </c>
      <c r="W26" s="149"/>
      <c r="X26" s="149"/>
      <c r="Y26" s="14"/>
      <c r="Z26" s="14" t="s">
        <v>138</v>
      </c>
      <c r="AA26" s="14" t="s">
        <v>17</v>
      </c>
      <c r="AB26" s="5">
        <v>100</v>
      </c>
      <c r="AC26" s="14" t="str">
        <f t="shared" si="0"/>
        <v xml:space="preserve"> / UPVC / PN8 / 100</v>
      </c>
      <c r="AD26" s="14">
        <v>4.8</v>
      </c>
      <c r="AE26" s="14">
        <v>104.6</v>
      </c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</row>
    <row r="27" spans="1:49" x14ac:dyDescent="0.2">
      <c r="A27" s="160">
        <v>150</v>
      </c>
      <c r="B27" s="139">
        <v>160.30000000000001</v>
      </c>
      <c r="C27" s="137">
        <v>3.7</v>
      </c>
      <c r="D27" s="139">
        <v>152.9</v>
      </c>
      <c r="E27" s="137">
        <v>4.3</v>
      </c>
      <c r="F27" s="139">
        <v>151.69999999999999</v>
      </c>
      <c r="G27" s="137">
        <v>5.7</v>
      </c>
      <c r="H27" s="139">
        <v>148.9</v>
      </c>
      <c r="I27" s="137">
        <v>7.1</v>
      </c>
      <c r="J27" s="139">
        <v>146.19999999999999</v>
      </c>
      <c r="K27" s="137">
        <v>8.3000000000000007</v>
      </c>
      <c r="L27" s="156">
        <v>143.69999999999999</v>
      </c>
      <c r="O27" s="149" t="s">
        <v>144</v>
      </c>
      <c r="W27" s="149"/>
      <c r="X27" s="149"/>
      <c r="Y27" s="14"/>
      <c r="Z27" s="14" t="s">
        <v>138</v>
      </c>
      <c r="AA27" s="14" t="s">
        <v>17</v>
      </c>
      <c r="AB27" s="5">
        <v>125</v>
      </c>
      <c r="AC27" s="14" t="str">
        <f t="shared" si="0"/>
        <v xml:space="preserve"> / UPVC / PN8 / 125</v>
      </c>
      <c r="AD27" s="14">
        <v>5.9</v>
      </c>
      <c r="AE27" s="14">
        <v>128.4</v>
      </c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</row>
    <row r="28" spans="1:49" x14ac:dyDescent="0.2">
      <c r="A28" s="161">
        <v>200</v>
      </c>
      <c r="B28" s="141">
        <v>225.3</v>
      </c>
      <c r="C28" s="131">
        <v>5.2</v>
      </c>
      <c r="D28" s="141">
        <v>215</v>
      </c>
      <c r="E28" s="131">
        <v>6.1</v>
      </c>
      <c r="F28" s="141">
        <v>213.1</v>
      </c>
      <c r="G28" s="131">
        <v>8</v>
      </c>
      <c r="H28" s="141">
        <v>209.3</v>
      </c>
      <c r="I28" s="131">
        <v>9.9</v>
      </c>
      <c r="J28" s="141">
        <v>205.5</v>
      </c>
      <c r="K28" s="131">
        <v>11.7</v>
      </c>
      <c r="L28" s="157">
        <v>202</v>
      </c>
      <c r="O28" s="149" t="s">
        <v>144</v>
      </c>
      <c r="W28" s="149"/>
      <c r="X28" s="149"/>
      <c r="Y28" s="14"/>
      <c r="Z28" s="14" t="s">
        <v>138</v>
      </c>
      <c r="AA28" s="14" t="s">
        <v>17</v>
      </c>
      <c r="AB28" s="5">
        <v>150</v>
      </c>
      <c r="AC28" s="14" t="str">
        <f t="shared" si="0"/>
        <v xml:space="preserve"> / UPVC / PN8 / 150</v>
      </c>
      <c r="AD28" s="14">
        <v>6.7</v>
      </c>
      <c r="AE28" s="14">
        <v>146.9</v>
      </c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</row>
    <row r="29" spans="1:49" x14ac:dyDescent="0.2">
      <c r="A29" s="160">
        <v>225</v>
      </c>
      <c r="B29" s="139">
        <v>250.4</v>
      </c>
      <c r="C29" s="137">
        <v>5.8</v>
      </c>
      <c r="D29" s="139">
        <v>238.8</v>
      </c>
      <c r="E29" s="137">
        <v>6.7</v>
      </c>
      <c r="F29" s="139">
        <v>237</v>
      </c>
      <c r="G29" s="137">
        <v>8.8000000000000007</v>
      </c>
      <c r="H29" s="139">
        <v>232.8</v>
      </c>
      <c r="I29" s="137">
        <v>10.9</v>
      </c>
      <c r="J29" s="139">
        <v>228.6</v>
      </c>
      <c r="K29" s="137">
        <v>13.1</v>
      </c>
      <c r="L29" s="156">
        <v>224.3</v>
      </c>
      <c r="O29" s="149" t="s">
        <v>144</v>
      </c>
      <c r="W29" s="149"/>
      <c r="X29" s="149"/>
      <c r="Y29" s="14"/>
      <c r="Z29" s="14" t="s">
        <v>138</v>
      </c>
      <c r="AA29" s="14" t="s">
        <v>17</v>
      </c>
      <c r="AB29" s="5">
        <v>200</v>
      </c>
      <c r="AC29" s="14" t="str">
        <f t="shared" si="0"/>
        <v xml:space="preserve"> / UPVC / PN8 / 200</v>
      </c>
      <c r="AD29" s="14">
        <v>8.4</v>
      </c>
      <c r="AE29" s="14">
        <v>208.5</v>
      </c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</row>
    <row r="30" spans="1:49" x14ac:dyDescent="0.2">
      <c r="A30" s="161">
        <v>250</v>
      </c>
      <c r="B30" s="141">
        <v>280.39999999999998</v>
      </c>
      <c r="C30" s="131">
        <v>6.4</v>
      </c>
      <c r="D30" s="141">
        <v>267.60000000000002</v>
      </c>
      <c r="E30" s="131">
        <v>7.5</v>
      </c>
      <c r="F30" s="141">
        <v>265.5</v>
      </c>
      <c r="G30" s="131">
        <v>9.9</v>
      </c>
      <c r="H30" s="141">
        <v>260.60000000000002</v>
      </c>
      <c r="I30" s="131">
        <v>12.4</v>
      </c>
      <c r="J30" s="141">
        <v>255.6</v>
      </c>
      <c r="K30" s="131">
        <v>14.5</v>
      </c>
      <c r="L30" s="157">
        <v>251.4</v>
      </c>
      <c r="O30" s="149" t="s">
        <v>144</v>
      </c>
      <c r="W30" s="149"/>
      <c r="X30" s="149"/>
      <c r="Y30" s="14"/>
      <c r="Z30" s="14" t="s">
        <v>138</v>
      </c>
      <c r="AA30" s="14" t="s">
        <v>17</v>
      </c>
      <c r="AB30" s="5">
        <v>225</v>
      </c>
      <c r="AC30" s="14" t="str">
        <f t="shared" si="0"/>
        <v xml:space="preserve"> / UPVC / PN8 / 225</v>
      </c>
      <c r="AD30" s="14">
        <v>9.3000000000000007</v>
      </c>
      <c r="AE30" s="14">
        <v>231.7</v>
      </c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</row>
    <row r="31" spans="1:49" x14ac:dyDescent="0.2">
      <c r="A31" s="160">
        <v>300</v>
      </c>
      <c r="B31" s="139">
        <v>315.5</v>
      </c>
      <c r="C31" s="137">
        <v>7.2</v>
      </c>
      <c r="D31" s="139">
        <v>301.10000000000002</v>
      </c>
      <c r="E31" s="137">
        <v>8.4</v>
      </c>
      <c r="F31" s="139">
        <v>298.7</v>
      </c>
      <c r="G31" s="137">
        <v>11.2</v>
      </c>
      <c r="H31" s="139">
        <v>293.2</v>
      </c>
      <c r="I31" s="137">
        <v>13.8</v>
      </c>
      <c r="J31" s="139">
        <v>288</v>
      </c>
      <c r="K31" s="137">
        <v>16.3</v>
      </c>
      <c r="L31" s="156">
        <v>282.89999999999998</v>
      </c>
      <c r="O31" s="149" t="s">
        <v>144</v>
      </c>
      <c r="W31" s="149"/>
      <c r="X31" s="149"/>
      <c r="Y31" s="14"/>
      <c r="Z31" s="14" t="s">
        <v>138</v>
      </c>
      <c r="AA31" s="14" t="s">
        <v>17</v>
      </c>
      <c r="AB31" s="5">
        <v>250</v>
      </c>
      <c r="AC31" s="14" t="str">
        <f t="shared" si="0"/>
        <v xml:space="preserve"> / UPVC / PN8 / 250</v>
      </c>
      <c r="AD31" s="14">
        <v>10.5</v>
      </c>
      <c r="AE31" s="14">
        <v>259.39999999999998</v>
      </c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</row>
    <row r="32" spans="1:49" x14ac:dyDescent="0.2">
      <c r="A32" s="161">
        <v>375</v>
      </c>
      <c r="B32" s="141">
        <v>400.5</v>
      </c>
      <c r="C32" s="131">
        <v>9.1999999999999993</v>
      </c>
      <c r="D32" s="141">
        <v>382.1</v>
      </c>
      <c r="E32" s="131">
        <v>10.6</v>
      </c>
      <c r="F32" s="141">
        <v>379.3</v>
      </c>
      <c r="G32" s="131">
        <v>14.1</v>
      </c>
      <c r="H32" s="141">
        <v>372.3</v>
      </c>
      <c r="I32" s="131">
        <v>17.5</v>
      </c>
      <c r="J32" s="141">
        <v>365.6</v>
      </c>
      <c r="K32" s="131">
        <v>20.7</v>
      </c>
      <c r="L32" s="157">
        <v>359.1</v>
      </c>
      <c r="O32" s="149" t="s">
        <v>144</v>
      </c>
      <c r="W32" s="149"/>
      <c r="X32" s="149"/>
      <c r="Y32" s="14"/>
      <c r="Z32" s="14" t="s">
        <v>138</v>
      </c>
      <c r="AA32" s="14" t="s">
        <v>17</v>
      </c>
      <c r="AB32" s="5">
        <v>300</v>
      </c>
      <c r="AC32" s="14" t="str">
        <f t="shared" si="0"/>
        <v xml:space="preserve"> / UPVC / PN8 / 300</v>
      </c>
      <c r="AD32" s="14">
        <v>11.7</v>
      </c>
      <c r="AE32" s="14">
        <v>292</v>
      </c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</row>
    <row r="33" spans="1:49" x14ac:dyDescent="0.2">
      <c r="A33" s="160">
        <v>450</v>
      </c>
      <c r="B33" s="139">
        <v>500.5</v>
      </c>
      <c r="C33" s="137">
        <v>11.8</v>
      </c>
      <c r="D33" s="139">
        <v>476.9</v>
      </c>
      <c r="E33" s="137">
        <v>13.8</v>
      </c>
      <c r="F33" s="139">
        <v>472.9</v>
      </c>
      <c r="G33" s="137">
        <v>18.100000000000001</v>
      </c>
      <c r="H33" s="139">
        <v>464.3</v>
      </c>
      <c r="I33" s="137" t="s">
        <v>26</v>
      </c>
      <c r="J33" s="139" t="s">
        <v>26</v>
      </c>
      <c r="K33" s="137" t="s">
        <v>26</v>
      </c>
      <c r="L33" s="156" t="s">
        <v>26</v>
      </c>
      <c r="O33" s="149" t="s">
        <v>144</v>
      </c>
      <c r="W33" s="149"/>
      <c r="X33" s="149"/>
      <c r="Y33" s="14"/>
      <c r="Z33" s="14" t="s">
        <v>138</v>
      </c>
      <c r="AA33" s="14" t="s">
        <v>17</v>
      </c>
      <c r="AB33" s="5">
        <v>375</v>
      </c>
      <c r="AC33" s="14" t="str">
        <f t="shared" si="0"/>
        <v xml:space="preserve"> / UPVC / PN8 / 375</v>
      </c>
      <c r="AD33" s="14">
        <v>14.9</v>
      </c>
      <c r="AE33" s="14">
        <v>370.7</v>
      </c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</row>
    <row r="34" spans="1:49" x14ac:dyDescent="0.2">
      <c r="A34" s="161">
        <v>500</v>
      </c>
      <c r="B34" s="141">
        <v>560.5</v>
      </c>
      <c r="C34" s="131">
        <v>13.2</v>
      </c>
      <c r="D34" s="141">
        <v>534.1</v>
      </c>
      <c r="E34" s="131">
        <v>15.5</v>
      </c>
      <c r="F34" s="141">
        <v>529.6</v>
      </c>
      <c r="G34" s="131">
        <v>20.3</v>
      </c>
      <c r="H34" s="141">
        <v>520</v>
      </c>
      <c r="I34" s="131" t="s">
        <v>26</v>
      </c>
      <c r="J34" s="141" t="s">
        <v>26</v>
      </c>
      <c r="K34" s="131" t="s">
        <v>26</v>
      </c>
      <c r="L34" s="157" t="s">
        <v>26</v>
      </c>
      <c r="O34" s="149" t="s">
        <v>144</v>
      </c>
      <c r="W34" s="149"/>
      <c r="X34" s="149"/>
      <c r="Y34" s="14"/>
      <c r="Z34" s="14" t="s">
        <v>138</v>
      </c>
      <c r="AA34" s="14" t="s">
        <v>141</v>
      </c>
      <c r="AB34" s="5">
        <v>15</v>
      </c>
      <c r="AC34" s="14" t="str">
        <f t="shared" si="0"/>
        <v xml:space="preserve"> / UPVC / PN12 / 15</v>
      </c>
      <c r="AD34" s="14">
        <v>1.5</v>
      </c>
      <c r="AE34" s="14">
        <v>18.3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</row>
    <row r="35" spans="1:49" ht="13.5" thickBot="1" x14ac:dyDescent="0.25">
      <c r="A35" s="162">
        <v>575</v>
      </c>
      <c r="B35" s="147">
        <v>630.5</v>
      </c>
      <c r="C35" s="145">
        <v>14.7</v>
      </c>
      <c r="D35" s="147">
        <v>601.1</v>
      </c>
      <c r="E35" s="145">
        <v>17.3</v>
      </c>
      <c r="F35" s="147">
        <v>596</v>
      </c>
      <c r="G35" s="145">
        <v>22.8</v>
      </c>
      <c r="H35" s="147">
        <v>585</v>
      </c>
      <c r="I35" s="145" t="s">
        <v>26</v>
      </c>
      <c r="J35" s="147" t="s">
        <v>26</v>
      </c>
      <c r="K35" s="145" t="s">
        <v>26</v>
      </c>
      <c r="L35" s="158" t="s">
        <v>26</v>
      </c>
      <c r="O35" s="149" t="s">
        <v>144</v>
      </c>
      <c r="W35" s="149"/>
      <c r="X35" s="149"/>
      <c r="Y35" s="14"/>
      <c r="Z35" s="14" t="s">
        <v>138</v>
      </c>
      <c r="AA35" s="14" t="s">
        <v>141</v>
      </c>
      <c r="AB35" s="5">
        <v>20</v>
      </c>
      <c r="AC35" s="14" t="str">
        <f t="shared" si="0"/>
        <v xml:space="preserve"> / UPVC / PN12 / 20</v>
      </c>
      <c r="AD35" s="14">
        <v>1.5</v>
      </c>
      <c r="AE35" s="14">
        <v>23.7</v>
      </c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</row>
    <row r="36" spans="1:49" x14ac:dyDescent="0.2">
      <c r="O36" s="149" t="s">
        <v>144</v>
      </c>
      <c r="W36" s="149"/>
      <c r="X36" s="149"/>
      <c r="Y36" s="14"/>
      <c r="Z36" s="14" t="s">
        <v>138</v>
      </c>
      <c r="AA36" s="14" t="s">
        <v>141</v>
      </c>
      <c r="AB36" s="5">
        <v>25</v>
      </c>
      <c r="AC36" s="14" t="str">
        <f t="shared" si="0"/>
        <v xml:space="preserve"> / UPVC / PN12 / 25</v>
      </c>
      <c r="AD36" s="14">
        <v>1.9</v>
      </c>
      <c r="AE36" s="14">
        <v>29.8</v>
      </c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</row>
    <row r="37" spans="1:49" ht="13.5" thickBot="1" x14ac:dyDescent="0.25">
      <c r="O37" s="149" t="s">
        <v>144</v>
      </c>
      <c r="W37" s="149"/>
      <c r="X37" s="149"/>
      <c r="Y37" s="14"/>
      <c r="Z37" s="14" t="s">
        <v>138</v>
      </c>
      <c r="AA37" s="14" t="s">
        <v>141</v>
      </c>
      <c r="AB37" s="5">
        <v>32</v>
      </c>
      <c r="AC37" s="14" t="str">
        <f t="shared" si="0"/>
        <v xml:space="preserve"> / UPVC / PN12 / 32</v>
      </c>
      <c r="AD37" s="14">
        <v>2.4</v>
      </c>
      <c r="AE37" s="14">
        <v>37.5</v>
      </c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</row>
    <row r="38" spans="1:49" ht="13.5" thickBot="1" x14ac:dyDescent="0.25">
      <c r="A38" s="167" t="s">
        <v>148</v>
      </c>
      <c r="O38" s="149" t="s">
        <v>144</v>
      </c>
      <c r="W38" s="149"/>
      <c r="X38" s="149"/>
      <c r="Y38" s="14"/>
      <c r="Z38" s="14" t="s">
        <v>138</v>
      </c>
      <c r="AA38" s="14" t="s">
        <v>141</v>
      </c>
      <c r="AB38" s="5">
        <v>40</v>
      </c>
      <c r="AC38" s="14" t="str">
        <f t="shared" si="0"/>
        <v xml:space="preserve"> / UPVC / PN12 / 40</v>
      </c>
      <c r="AD38" s="14">
        <v>2.7</v>
      </c>
      <c r="AE38" s="14">
        <v>42.8</v>
      </c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</row>
    <row r="39" spans="1:49" ht="16.5" thickBot="1" x14ac:dyDescent="0.3">
      <c r="A39" s="636" t="s">
        <v>134</v>
      </c>
      <c r="B39" s="637"/>
      <c r="C39" s="637"/>
      <c r="D39" s="637"/>
      <c r="E39" s="637"/>
      <c r="F39" s="637"/>
      <c r="G39" s="637"/>
      <c r="H39" s="637"/>
      <c r="I39" s="637"/>
      <c r="J39" s="637"/>
      <c r="K39" s="637"/>
      <c r="L39" s="638"/>
      <c r="N39" s="170" t="s">
        <v>132</v>
      </c>
      <c r="O39" s="149" t="s">
        <v>144</v>
      </c>
      <c r="W39" s="149"/>
      <c r="X39" s="149"/>
      <c r="Y39" s="14"/>
      <c r="Z39" s="14" t="s">
        <v>138</v>
      </c>
      <c r="AA39" s="14" t="s">
        <v>141</v>
      </c>
      <c r="AB39" s="5">
        <v>50</v>
      </c>
      <c r="AC39" s="14" t="str">
        <f t="shared" si="0"/>
        <v xml:space="preserve"> / UPVC / PN12 / 50</v>
      </c>
      <c r="AD39" s="14">
        <v>3.3</v>
      </c>
      <c r="AE39" s="14">
        <v>53.7</v>
      </c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</row>
    <row r="40" spans="1:49" ht="13.5" thickBot="1" x14ac:dyDescent="0.25">
      <c r="A40" s="632" t="s">
        <v>139</v>
      </c>
      <c r="B40" s="634"/>
      <c r="C40" s="632" t="s">
        <v>142</v>
      </c>
      <c r="D40" s="633"/>
      <c r="E40" s="168" t="s">
        <v>141</v>
      </c>
      <c r="F40" s="169"/>
      <c r="G40" s="168" t="s">
        <v>122</v>
      </c>
      <c r="H40" s="169"/>
      <c r="I40" s="632" t="s">
        <v>123</v>
      </c>
      <c r="J40" s="634"/>
      <c r="K40" s="632" t="s">
        <v>20</v>
      </c>
      <c r="L40" s="634"/>
      <c r="O40" s="149" t="s">
        <v>144</v>
      </c>
      <c r="W40" s="149"/>
      <c r="X40" s="149"/>
      <c r="Y40" s="14"/>
      <c r="Z40" s="14" t="s">
        <v>138</v>
      </c>
      <c r="AA40" s="14" t="s">
        <v>141</v>
      </c>
      <c r="AB40" s="5">
        <v>65</v>
      </c>
      <c r="AC40" s="14" t="str">
        <f t="shared" si="0"/>
        <v xml:space="preserve"> / UPVC / PN12 / 65</v>
      </c>
      <c r="AD40" s="14">
        <v>4.2</v>
      </c>
      <c r="AE40" s="14">
        <v>67</v>
      </c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</row>
    <row r="41" spans="1:49" ht="39" thickBot="1" x14ac:dyDescent="0.25">
      <c r="A41" s="122" t="s">
        <v>21</v>
      </c>
      <c r="B41" s="123" t="s">
        <v>128</v>
      </c>
      <c r="C41" s="124" t="s">
        <v>24</v>
      </c>
      <c r="D41" s="125" t="s">
        <v>25</v>
      </c>
      <c r="E41" s="124" t="s">
        <v>24</v>
      </c>
      <c r="F41" s="125" t="s">
        <v>25</v>
      </c>
      <c r="G41" s="124" t="s">
        <v>24</v>
      </c>
      <c r="H41" s="125" t="s">
        <v>25</v>
      </c>
      <c r="I41" s="124" t="s">
        <v>24</v>
      </c>
      <c r="J41" s="125" t="s">
        <v>25</v>
      </c>
      <c r="K41" s="124" t="s">
        <v>24</v>
      </c>
      <c r="L41" s="126" t="s">
        <v>25</v>
      </c>
      <c r="O41" s="149" t="s">
        <v>144</v>
      </c>
      <c r="W41" s="149"/>
      <c r="X41" s="149"/>
      <c r="Y41" s="14"/>
      <c r="Z41" s="14" t="s">
        <v>138</v>
      </c>
      <c r="AA41" s="14" t="s">
        <v>141</v>
      </c>
      <c r="AB41" s="5">
        <v>80</v>
      </c>
      <c r="AC41" s="14" t="str">
        <f t="shared" si="0"/>
        <v xml:space="preserve"> / UPVC / PN12 / 80</v>
      </c>
      <c r="AD41" s="14">
        <v>4.9000000000000004</v>
      </c>
      <c r="AE41" s="14">
        <v>79</v>
      </c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</row>
    <row r="42" spans="1:49" x14ac:dyDescent="0.2">
      <c r="A42" s="159">
        <v>100</v>
      </c>
      <c r="B42" s="153">
        <v>121.9</v>
      </c>
      <c r="C42" s="154" t="s">
        <v>26</v>
      </c>
      <c r="D42" s="153" t="s">
        <v>26</v>
      </c>
      <c r="E42" s="154">
        <v>4.4000000000000004</v>
      </c>
      <c r="F42" s="153">
        <v>113.1</v>
      </c>
      <c r="G42" s="154">
        <v>5.7</v>
      </c>
      <c r="H42" s="153">
        <v>110.3</v>
      </c>
      <c r="I42" s="154">
        <v>6.4</v>
      </c>
      <c r="J42" s="153">
        <v>109.1</v>
      </c>
      <c r="K42" s="154">
        <v>7.1</v>
      </c>
      <c r="L42" s="155">
        <v>107.8</v>
      </c>
      <c r="O42" s="149" t="s">
        <v>144</v>
      </c>
      <c r="W42" s="149"/>
      <c r="X42" s="149"/>
      <c r="Y42" s="14"/>
      <c r="Z42" s="14" t="s">
        <v>138</v>
      </c>
      <c r="AA42" s="14" t="s">
        <v>141</v>
      </c>
      <c r="AB42" s="5">
        <v>100</v>
      </c>
      <c r="AC42" s="14" t="str">
        <f t="shared" si="0"/>
        <v xml:space="preserve"> / UPVC / PN12 / 100</v>
      </c>
      <c r="AD42" s="14">
        <v>6.3</v>
      </c>
      <c r="AE42" s="14">
        <v>101.7</v>
      </c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</row>
    <row r="43" spans="1:49" x14ac:dyDescent="0.2">
      <c r="A43" s="160">
        <v>150</v>
      </c>
      <c r="B43" s="139">
        <v>177.4</v>
      </c>
      <c r="C43" s="137" t="s">
        <v>26</v>
      </c>
      <c r="D43" s="139" t="s">
        <v>26</v>
      </c>
      <c r="E43" s="137">
        <v>6.3</v>
      </c>
      <c r="F43" s="139">
        <v>164.8</v>
      </c>
      <c r="G43" s="137">
        <v>8.3000000000000007</v>
      </c>
      <c r="H43" s="139">
        <v>160.80000000000001</v>
      </c>
      <c r="I43" s="137">
        <v>9.1999999999999993</v>
      </c>
      <c r="J43" s="139">
        <v>159</v>
      </c>
      <c r="K43" s="137">
        <v>10.199999999999999</v>
      </c>
      <c r="L43" s="156">
        <v>157</v>
      </c>
      <c r="O43" s="149" t="s">
        <v>144</v>
      </c>
      <c r="W43" s="149"/>
      <c r="X43" s="149"/>
      <c r="Y43" s="14"/>
      <c r="Z43" s="14" t="s">
        <v>138</v>
      </c>
      <c r="AA43" s="14" t="s">
        <v>141</v>
      </c>
      <c r="AB43" s="5">
        <v>125</v>
      </c>
      <c r="AC43" s="14" t="str">
        <f t="shared" si="0"/>
        <v xml:space="preserve"> / UPVC / PN12 / 125</v>
      </c>
      <c r="AD43" s="14">
        <v>7.6</v>
      </c>
      <c r="AE43" s="14">
        <v>124.9</v>
      </c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</row>
    <row r="44" spans="1:49" x14ac:dyDescent="0.2">
      <c r="A44" s="161">
        <v>200</v>
      </c>
      <c r="B44" s="141">
        <v>232.3</v>
      </c>
      <c r="C44" s="131" t="s">
        <v>26</v>
      </c>
      <c r="D44" s="141" t="s">
        <v>26</v>
      </c>
      <c r="E44" s="131">
        <v>8.1999999999999993</v>
      </c>
      <c r="F44" s="141">
        <v>215.9</v>
      </c>
      <c r="G44" s="131">
        <v>10.8</v>
      </c>
      <c r="H44" s="141">
        <v>210.7</v>
      </c>
      <c r="I44" s="131">
        <v>12</v>
      </c>
      <c r="J44" s="141">
        <v>208.3</v>
      </c>
      <c r="K44" s="131">
        <v>13.3</v>
      </c>
      <c r="L44" s="157">
        <v>205.8</v>
      </c>
      <c r="O44" s="149" t="s">
        <v>144</v>
      </c>
      <c r="W44" s="149"/>
      <c r="X44" s="149"/>
      <c r="Y44" s="14"/>
      <c r="Z44" s="14" t="s">
        <v>138</v>
      </c>
      <c r="AA44" s="14" t="s">
        <v>141</v>
      </c>
      <c r="AB44" s="5">
        <v>150</v>
      </c>
      <c r="AC44" s="14" t="str">
        <f t="shared" si="0"/>
        <v xml:space="preserve"> / UPVC / PN12 / 150</v>
      </c>
      <c r="AD44" s="14">
        <v>8.8000000000000007</v>
      </c>
      <c r="AE44" s="14">
        <v>142.69999999999999</v>
      </c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</row>
    <row r="45" spans="1:49" x14ac:dyDescent="0.2">
      <c r="A45" s="160">
        <v>225</v>
      </c>
      <c r="B45" s="139">
        <v>259.3</v>
      </c>
      <c r="C45" s="137">
        <v>7</v>
      </c>
      <c r="D45" s="139">
        <v>245.4</v>
      </c>
      <c r="E45" s="137">
        <v>9.1999999999999993</v>
      </c>
      <c r="F45" s="139">
        <v>241</v>
      </c>
      <c r="G45" s="137">
        <v>12</v>
      </c>
      <c r="H45" s="139">
        <v>235.1</v>
      </c>
      <c r="I45" s="137">
        <v>13.4</v>
      </c>
      <c r="J45" s="139">
        <v>232.5</v>
      </c>
      <c r="K45" s="137">
        <v>14.8</v>
      </c>
      <c r="L45" s="156">
        <v>229.7</v>
      </c>
      <c r="O45" s="149" t="s">
        <v>144</v>
      </c>
      <c r="W45" s="149"/>
      <c r="X45" s="149"/>
      <c r="Y45" s="14"/>
      <c r="Z45" s="14" t="s">
        <v>138</v>
      </c>
      <c r="AA45" s="14" t="s">
        <v>141</v>
      </c>
      <c r="AB45" s="5">
        <v>200</v>
      </c>
      <c r="AC45" s="14" t="str">
        <f t="shared" si="0"/>
        <v xml:space="preserve"> / UPVC / PN12 / 200</v>
      </c>
      <c r="AD45" s="14">
        <v>11.1</v>
      </c>
      <c r="AE45" s="14">
        <v>203.1</v>
      </c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</row>
    <row r="46" spans="1:49" x14ac:dyDescent="0.2">
      <c r="A46" s="161">
        <v>250</v>
      </c>
      <c r="B46" s="141">
        <v>286.2</v>
      </c>
      <c r="C46" s="131">
        <v>7.7</v>
      </c>
      <c r="D46" s="141">
        <v>270.89999999999998</v>
      </c>
      <c r="E46" s="131">
        <v>10.1</v>
      </c>
      <c r="F46" s="141">
        <v>266</v>
      </c>
      <c r="G46" s="131">
        <v>13.3</v>
      </c>
      <c r="H46" s="141">
        <v>259.7</v>
      </c>
      <c r="I46" s="131">
        <v>14.8</v>
      </c>
      <c r="J46" s="141">
        <v>256.60000000000002</v>
      </c>
      <c r="K46" s="131">
        <v>16.399999999999999</v>
      </c>
      <c r="L46" s="157">
        <v>253.4</v>
      </c>
      <c r="O46" s="149" t="s">
        <v>144</v>
      </c>
      <c r="W46" s="149"/>
      <c r="X46" s="149"/>
      <c r="Y46" s="14"/>
      <c r="Z46" s="14" t="s">
        <v>138</v>
      </c>
      <c r="AA46" s="14" t="s">
        <v>141</v>
      </c>
      <c r="AB46" s="5">
        <v>225</v>
      </c>
      <c r="AC46" s="14" t="str">
        <f t="shared" si="0"/>
        <v xml:space="preserve"> / UPVC / PN12 / 225</v>
      </c>
      <c r="AD46" s="14">
        <v>12.3</v>
      </c>
      <c r="AE46" s="14">
        <v>225.8</v>
      </c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</row>
    <row r="47" spans="1:49" x14ac:dyDescent="0.2">
      <c r="A47" s="160">
        <v>300</v>
      </c>
      <c r="B47" s="139">
        <v>345.4</v>
      </c>
      <c r="C47" s="137">
        <v>9.3000000000000007</v>
      </c>
      <c r="D47" s="139">
        <v>326.89999999999998</v>
      </c>
      <c r="E47" s="137">
        <v>12.2</v>
      </c>
      <c r="F47" s="139">
        <v>321</v>
      </c>
      <c r="G47" s="137">
        <v>16</v>
      </c>
      <c r="H47" s="139">
        <v>313.5</v>
      </c>
      <c r="I47" s="137">
        <v>17.8</v>
      </c>
      <c r="J47" s="139">
        <v>309.8</v>
      </c>
      <c r="K47" s="137">
        <v>19.7</v>
      </c>
      <c r="L47" s="156">
        <v>306.10000000000002</v>
      </c>
      <c r="O47" s="149" t="s">
        <v>144</v>
      </c>
      <c r="W47" s="149"/>
      <c r="X47" s="149"/>
      <c r="Y47" s="14"/>
      <c r="Z47" s="14" t="s">
        <v>138</v>
      </c>
      <c r="AA47" s="14" t="s">
        <v>141</v>
      </c>
      <c r="AB47" s="5">
        <v>250</v>
      </c>
      <c r="AC47" s="14" t="str">
        <f t="shared" si="0"/>
        <v xml:space="preserve"> / UPVC / PN12 / 250</v>
      </c>
      <c r="AD47" s="14">
        <v>13.7</v>
      </c>
      <c r="AE47" s="14">
        <v>252.9</v>
      </c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</row>
    <row r="48" spans="1:49" x14ac:dyDescent="0.2">
      <c r="A48" s="161">
        <v>375</v>
      </c>
      <c r="B48" s="141">
        <v>426.2</v>
      </c>
      <c r="C48" s="131">
        <v>11.4</v>
      </c>
      <c r="D48" s="141">
        <v>403.5</v>
      </c>
      <c r="E48" s="131">
        <v>14.9</v>
      </c>
      <c r="F48" s="141">
        <v>396.4</v>
      </c>
      <c r="G48" s="131">
        <v>19.7</v>
      </c>
      <c r="H48" s="141">
        <v>386.9</v>
      </c>
      <c r="I48" s="131">
        <v>22</v>
      </c>
      <c r="J48" s="141">
        <v>382.2</v>
      </c>
      <c r="K48" s="131">
        <v>24.3</v>
      </c>
      <c r="L48" s="157">
        <v>377.7</v>
      </c>
      <c r="O48" s="149" t="s">
        <v>144</v>
      </c>
      <c r="W48" s="149"/>
      <c r="X48" s="149"/>
      <c r="Y48" s="14"/>
      <c r="Z48" s="14" t="s">
        <v>138</v>
      </c>
      <c r="AA48" s="14" t="s">
        <v>141</v>
      </c>
      <c r="AB48" s="5">
        <v>300</v>
      </c>
      <c r="AC48" s="14" t="str">
        <f t="shared" si="0"/>
        <v xml:space="preserve"> / UPVC / PN12 / 300</v>
      </c>
      <c r="AD48" s="14">
        <v>15.5</v>
      </c>
      <c r="AE48" s="14">
        <v>284.5</v>
      </c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</row>
    <row r="49" spans="1:49" x14ac:dyDescent="0.2">
      <c r="A49" s="160">
        <v>450</v>
      </c>
      <c r="B49" s="139">
        <v>507</v>
      </c>
      <c r="C49" s="137">
        <v>13.5</v>
      </c>
      <c r="D49" s="139">
        <v>480.1</v>
      </c>
      <c r="E49" s="137">
        <v>17.8</v>
      </c>
      <c r="F49" s="139">
        <v>471.5</v>
      </c>
      <c r="G49" s="137">
        <v>23.4</v>
      </c>
      <c r="H49" s="139">
        <v>460.2</v>
      </c>
      <c r="I49" s="137" t="s">
        <v>26</v>
      </c>
      <c r="J49" s="139" t="s">
        <v>26</v>
      </c>
      <c r="K49" s="137" t="s">
        <v>26</v>
      </c>
      <c r="L49" s="156" t="s">
        <v>26</v>
      </c>
      <c r="O49" s="149" t="s">
        <v>144</v>
      </c>
      <c r="W49" s="149"/>
      <c r="X49" s="149"/>
      <c r="Y49" s="14"/>
      <c r="Z49" s="14" t="s">
        <v>138</v>
      </c>
      <c r="AA49" s="14" t="s">
        <v>141</v>
      </c>
      <c r="AB49" s="5">
        <v>375</v>
      </c>
      <c r="AC49" s="14" t="str">
        <f t="shared" si="0"/>
        <v xml:space="preserve"> / UPVC / PN12 / 375</v>
      </c>
      <c r="AD49" s="14">
        <v>19.600000000000001</v>
      </c>
      <c r="AE49" s="14">
        <v>363.3</v>
      </c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</row>
    <row r="50" spans="1:49" ht="13.5" thickBot="1" x14ac:dyDescent="0.25">
      <c r="A50" s="163">
        <v>500</v>
      </c>
      <c r="B50" s="164">
        <v>560.29999999999995</v>
      </c>
      <c r="C50" s="165">
        <v>15.5</v>
      </c>
      <c r="D50" s="164">
        <v>529.29999999999995</v>
      </c>
      <c r="E50" s="165">
        <v>20.3</v>
      </c>
      <c r="F50" s="164">
        <v>519.79999999999995</v>
      </c>
      <c r="G50" s="165" t="s">
        <v>26</v>
      </c>
      <c r="H50" s="164" t="s">
        <v>26</v>
      </c>
      <c r="I50" s="165" t="s">
        <v>26</v>
      </c>
      <c r="J50" s="164" t="s">
        <v>26</v>
      </c>
      <c r="K50" s="165" t="s">
        <v>26</v>
      </c>
      <c r="L50" s="166" t="s">
        <v>26</v>
      </c>
      <c r="O50" s="149" t="s">
        <v>144</v>
      </c>
      <c r="W50" s="149"/>
      <c r="X50" s="149"/>
      <c r="Y50" s="14"/>
      <c r="Z50" s="14" t="s">
        <v>138</v>
      </c>
      <c r="AA50" s="14" t="s">
        <v>122</v>
      </c>
      <c r="AB50" s="5">
        <v>15</v>
      </c>
      <c r="AC50" s="14" t="str">
        <f t="shared" si="0"/>
        <v xml:space="preserve"> / UPVC / PN15 / 15</v>
      </c>
      <c r="AD50" s="14">
        <v>1.5</v>
      </c>
      <c r="AE50" s="14">
        <v>18.3</v>
      </c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</row>
    <row r="51" spans="1:49" x14ac:dyDescent="0.2">
      <c r="O51" s="149" t="s">
        <v>144</v>
      </c>
      <c r="W51" s="149"/>
      <c r="X51" s="149"/>
      <c r="Y51" s="14"/>
      <c r="Z51" s="14" t="s">
        <v>138</v>
      </c>
      <c r="AA51" s="14" t="s">
        <v>122</v>
      </c>
      <c r="AB51" s="5">
        <v>20</v>
      </c>
      <c r="AC51" s="14" t="str">
        <f t="shared" si="0"/>
        <v xml:space="preserve"> / UPVC / PN15 / 20</v>
      </c>
      <c r="AD51" s="14">
        <v>1.5</v>
      </c>
      <c r="AE51" s="14">
        <v>23.7</v>
      </c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</row>
    <row r="52" spans="1:49" ht="13.5" thickBot="1" x14ac:dyDescent="0.25">
      <c r="O52" s="149" t="s">
        <v>144</v>
      </c>
      <c r="W52" s="149"/>
      <c r="X52" s="149"/>
      <c r="Y52" s="14" t="s">
        <v>130</v>
      </c>
      <c r="Z52" s="14" t="s">
        <v>139</v>
      </c>
      <c r="AA52" s="14" t="s">
        <v>121</v>
      </c>
      <c r="AB52" s="14">
        <v>100</v>
      </c>
      <c r="AC52" s="14" t="str">
        <f t="shared" si="0"/>
        <v>Series 1 / MPVC / PN6 / 100</v>
      </c>
      <c r="AD52" s="14">
        <v>3.2</v>
      </c>
      <c r="AE52" s="14">
        <v>108.7</v>
      </c>
      <c r="AF52" s="149"/>
      <c r="AG52" s="149"/>
      <c r="AO52" s="174"/>
      <c r="AQ52" s="14"/>
      <c r="AR52" s="14" t="s">
        <v>138</v>
      </c>
      <c r="AS52" s="14" t="s">
        <v>122</v>
      </c>
      <c r="AT52" s="5">
        <v>25</v>
      </c>
      <c r="AU52" s="14" t="str">
        <f t="shared" ref="AU52:AU81" si="1">CONCATENATE(AR52," / ",AS52," / ",AT52)</f>
        <v>UPVC / PN15 / 25</v>
      </c>
      <c r="AV52" s="14">
        <v>1.9</v>
      </c>
      <c r="AW52" s="14">
        <v>29.8</v>
      </c>
    </row>
    <row r="53" spans="1:49" ht="16.5" thickBot="1" x14ac:dyDescent="0.3">
      <c r="A53" s="636" t="s">
        <v>133</v>
      </c>
      <c r="B53" s="637"/>
      <c r="C53" s="637"/>
      <c r="D53" s="637"/>
      <c r="E53" s="637"/>
      <c r="F53" s="637"/>
      <c r="G53" s="637"/>
      <c r="H53" s="637"/>
      <c r="I53" s="637"/>
      <c r="J53" s="638"/>
      <c r="N53" s="76" t="s">
        <v>137</v>
      </c>
      <c r="O53" s="149" t="s">
        <v>144</v>
      </c>
      <c r="W53" s="149"/>
      <c r="X53" s="149"/>
      <c r="Y53" s="14" t="s">
        <v>130</v>
      </c>
      <c r="Z53" s="14" t="s">
        <v>139</v>
      </c>
      <c r="AA53" s="14" t="s">
        <v>121</v>
      </c>
      <c r="AB53" s="14">
        <v>150</v>
      </c>
      <c r="AC53" s="14" t="str">
        <f t="shared" si="0"/>
        <v>Series 1 / MPVC / PN6 / 150</v>
      </c>
      <c r="AD53" s="14">
        <v>3.7</v>
      </c>
      <c r="AE53" s="14">
        <v>152.9</v>
      </c>
      <c r="AF53" s="149"/>
      <c r="AG53" s="149"/>
      <c r="AO53" s="174"/>
      <c r="AQ53" s="14"/>
      <c r="AR53" s="14" t="s">
        <v>138</v>
      </c>
      <c r="AS53" s="14" t="s">
        <v>122</v>
      </c>
      <c r="AT53" s="5">
        <v>32</v>
      </c>
      <c r="AU53" s="14" t="str">
        <f t="shared" si="1"/>
        <v>UPVC / PN15 / 32</v>
      </c>
      <c r="AV53" s="14">
        <v>2.4</v>
      </c>
      <c r="AW53" s="14">
        <v>37.5</v>
      </c>
    </row>
    <row r="54" spans="1:49" ht="13.5" thickBot="1" x14ac:dyDescent="0.25">
      <c r="A54" s="632" t="s">
        <v>133</v>
      </c>
      <c r="B54" s="634"/>
      <c r="C54" s="632" t="s">
        <v>1</v>
      </c>
      <c r="D54" s="633"/>
      <c r="E54" s="632" t="s">
        <v>19</v>
      </c>
      <c r="F54" s="633"/>
      <c r="G54" s="632" t="s">
        <v>20</v>
      </c>
      <c r="H54" s="633"/>
      <c r="I54" s="632" t="s">
        <v>136</v>
      </c>
      <c r="J54" s="634"/>
      <c r="O54" s="149" t="s">
        <v>144</v>
      </c>
      <c r="W54" s="149"/>
      <c r="X54" s="149"/>
      <c r="Y54" s="14" t="s">
        <v>130</v>
      </c>
      <c r="Z54" s="14" t="s">
        <v>139</v>
      </c>
      <c r="AA54" s="14" t="s">
        <v>121</v>
      </c>
      <c r="AB54" s="14">
        <v>200</v>
      </c>
      <c r="AC54" s="14" t="str">
        <f t="shared" si="0"/>
        <v>Series 1 / MPVC / PN6 / 200</v>
      </c>
      <c r="AD54" s="14">
        <v>5.2</v>
      </c>
      <c r="AE54" s="14">
        <v>215</v>
      </c>
      <c r="AF54" s="149"/>
      <c r="AG54" s="149"/>
      <c r="AO54" s="174"/>
      <c r="AQ54" s="14"/>
      <c r="AR54" s="14" t="s">
        <v>138</v>
      </c>
      <c r="AS54" s="14" t="s">
        <v>122</v>
      </c>
      <c r="AT54" s="5">
        <v>40</v>
      </c>
      <c r="AU54" s="14" t="str">
        <f t="shared" si="1"/>
        <v>UPVC / PN15 / 40</v>
      </c>
      <c r="AV54" s="14">
        <v>2.7</v>
      </c>
      <c r="AW54" s="14">
        <v>42.8</v>
      </c>
    </row>
    <row r="55" spans="1:49" ht="39" thickBot="1" x14ac:dyDescent="0.25">
      <c r="A55" s="122" t="s">
        <v>21</v>
      </c>
      <c r="B55" s="123" t="s">
        <v>128</v>
      </c>
      <c r="C55" s="124" t="s">
        <v>24</v>
      </c>
      <c r="D55" s="125" t="s">
        <v>25</v>
      </c>
      <c r="E55" s="124" t="s">
        <v>24</v>
      </c>
      <c r="F55" s="125" t="s">
        <v>25</v>
      </c>
      <c r="G55" s="124" t="s">
        <v>24</v>
      </c>
      <c r="H55" s="125" t="s">
        <v>25</v>
      </c>
      <c r="I55" s="124" t="s">
        <v>24</v>
      </c>
      <c r="J55" s="126" t="s">
        <v>25</v>
      </c>
      <c r="O55" s="149" t="s">
        <v>144</v>
      </c>
      <c r="W55" s="149"/>
      <c r="X55" s="149"/>
      <c r="Y55" s="14" t="s">
        <v>130</v>
      </c>
      <c r="Z55" s="14" t="s">
        <v>139</v>
      </c>
      <c r="AA55" s="14" t="s">
        <v>121</v>
      </c>
      <c r="AB55" s="14">
        <v>225</v>
      </c>
      <c r="AC55" s="14" t="str">
        <f t="shared" si="0"/>
        <v>Series 1 / MPVC / PN6 / 225</v>
      </c>
      <c r="AD55" s="14">
        <v>5.8</v>
      </c>
      <c r="AE55" s="14">
        <v>238.8</v>
      </c>
      <c r="AF55" s="149"/>
      <c r="AG55" s="149"/>
      <c r="AO55" s="174"/>
      <c r="AQ55" s="14"/>
      <c r="AR55" s="14" t="s">
        <v>138</v>
      </c>
      <c r="AS55" s="14" t="s">
        <v>122</v>
      </c>
      <c r="AT55" s="5">
        <v>50</v>
      </c>
      <c r="AU55" s="14" t="str">
        <f t="shared" si="1"/>
        <v>UPVC / PN15 / 50</v>
      </c>
      <c r="AV55" s="14">
        <v>3.3</v>
      </c>
      <c r="AW55" s="14">
        <v>53.7</v>
      </c>
    </row>
    <row r="56" spans="1:49" x14ac:dyDescent="0.2">
      <c r="A56" s="159">
        <v>90</v>
      </c>
      <c r="B56" s="153">
        <v>90.15</v>
      </c>
      <c r="C56" s="154" t="s">
        <v>26</v>
      </c>
      <c r="D56" s="153" t="s">
        <v>26</v>
      </c>
      <c r="E56" s="154">
        <v>2</v>
      </c>
      <c r="F56" s="153">
        <v>84</v>
      </c>
      <c r="G56" s="154">
        <v>2.5</v>
      </c>
      <c r="H56" s="153">
        <v>84</v>
      </c>
      <c r="I56" s="154">
        <v>3.1</v>
      </c>
      <c r="J56" s="155">
        <v>82.2</v>
      </c>
      <c r="O56" s="149" t="s">
        <v>144</v>
      </c>
      <c r="W56" s="149"/>
      <c r="X56" s="149"/>
      <c r="Y56" s="14" t="s">
        <v>130</v>
      </c>
      <c r="Z56" s="14" t="s">
        <v>139</v>
      </c>
      <c r="AA56" s="14" t="s">
        <v>121</v>
      </c>
      <c r="AB56" s="14">
        <v>250</v>
      </c>
      <c r="AC56" s="14" t="str">
        <f t="shared" si="0"/>
        <v>Series 1 / MPVC / PN6 / 250</v>
      </c>
      <c r="AD56" s="14">
        <v>6.4</v>
      </c>
      <c r="AE56" s="14">
        <v>267.60000000000002</v>
      </c>
      <c r="AF56" s="149"/>
      <c r="AG56" s="149"/>
      <c r="AO56" s="174"/>
      <c r="AQ56" s="14"/>
      <c r="AR56" s="14" t="s">
        <v>138</v>
      </c>
      <c r="AS56" s="14" t="s">
        <v>122</v>
      </c>
      <c r="AT56" s="5">
        <v>65</v>
      </c>
      <c r="AU56" s="14" t="str">
        <f t="shared" si="1"/>
        <v>UPVC / PN15 / 65</v>
      </c>
      <c r="AV56" s="14">
        <v>4.2</v>
      </c>
      <c r="AW56" s="14">
        <v>67</v>
      </c>
    </row>
    <row r="57" spans="1:49" x14ac:dyDescent="0.2">
      <c r="A57" s="160">
        <v>110</v>
      </c>
      <c r="B57" s="139">
        <v>110.2</v>
      </c>
      <c r="C57" s="137">
        <v>2.2000000000000002</v>
      </c>
      <c r="D57" s="139">
        <v>104.4</v>
      </c>
      <c r="E57" s="137">
        <v>2.4</v>
      </c>
      <c r="F57" s="139">
        <v>104</v>
      </c>
      <c r="G57" s="137">
        <v>3.1</v>
      </c>
      <c r="H57" s="139">
        <v>103.2</v>
      </c>
      <c r="I57" s="137">
        <v>3.8</v>
      </c>
      <c r="J57" s="156">
        <v>101.4</v>
      </c>
      <c r="O57" s="149" t="s">
        <v>144</v>
      </c>
      <c r="W57" s="149"/>
      <c r="X57" s="149"/>
      <c r="Y57" s="14" t="s">
        <v>130</v>
      </c>
      <c r="Z57" s="14" t="s">
        <v>139</v>
      </c>
      <c r="AA57" s="14" t="s">
        <v>121</v>
      </c>
      <c r="AB57" s="14">
        <v>300</v>
      </c>
      <c r="AC57" s="14" t="str">
        <f t="shared" si="0"/>
        <v>Series 1 / MPVC / PN6 / 300</v>
      </c>
      <c r="AD57" s="14">
        <v>7.2</v>
      </c>
      <c r="AE57" s="14">
        <v>301.10000000000002</v>
      </c>
      <c r="AF57" s="149"/>
      <c r="AG57" s="149"/>
      <c r="AO57" s="174"/>
      <c r="AQ57" s="14"/>
      <c r="AR57" s="14" t="s">
        <v>138</v>
      </c>
      <c r="AS57" s="14" t="s">
        <v>122</v>
      </c>
      <c r="AT57" s="5">
        <v>80</v>
      </c>
      <c r="AU57" s="14" t="str">
        <f t="shared" si="1"/>
        <v>UPVC / PN15 / 80</v>
      </c>
      <c r="AV57" s="14">
        <v>4.9000000000000004</v>
      </c>
      <c r="AW57" s="14">
        <v>79</v>
      </c>
    </row>
    <row r="58" spans="1:49" x14ac:dyDescent="0.2">
      <c r="A58" s="161">
        <v>125</v>
      </c>
      <c r="B58" s="141">
        <v>125.2</v>
      </c>
      <c r="C58" s="131">
        <v>2.5</v>
      </c>
      <c r="D58" s="141">
        <v>118.8</v>
      </c>
      <c r="E58" s="131">
        <v>2.8</v>
      </c>
      <c r="F58" s="141">
        <v>117.8</v>
      </c>
      <c r="G58" s="131">
        <v>3.5</v>
      </c>
      <c r="H58" s="141">
        <v>117</v>
      </c>
      <c r="I58" s="131">
        <v>4.3</v>
      </c>
      <c r="J58" s="157">
        <v>115.2</v>
      </c>
      <c r="O58" s="149" t="s">
        <v>144</v>
      </c>
      <c r="W58" s="149"/>
      <c r="X58" s="149"/>
      <c r="Y58" s="14" t="s">
        <v>130</v>
      </c>
      <c r="Z58" s="14" t="s">
        <v>139</v>
      </c>
      <c r="AA58" s="14" t="s">
        <v>121</v>
      </c>
      <c r="AB58" s="14">
        <v>375</v>
      </c>
      <c r="AC58" s="14" t="str">
        <f t="shared" si="0"/>
        <v>Series 1 / MPVC / PN6 / 375</v>
      </c>
      <c r="AD58" s="14">
        <v>9.1999999999999993</v>
      </c>
      <c r="AE58" s="14">
        <v>382.1</v>
      </c>
      <c r="AF58" s="149"/>
      <c r="AG58" s="149"/>
      <c r="AO58" s="174"/>
      <c r="AQ58" s="14"/>
      <c r="AR58" s="14" t="s">
        <v>138</v>
      </c>
      <c r="AS58" s="14" t="s">
        <v>122</v>
      </c>
      <c r="AT58" s="5">
        <v>100</v>
      </c>
      <c r="AU58" s="14" t="str">
        <f t="shared" si="1"/>
        <v>UPVC / PN15 / 100</v>
      </c>
      <c r="AV58" s="14">
        <v>6.3</v>
      </c>
      <c r="AW58" s="14">
        <v>101.7</v>
      </c>
    </row>
    <row r="59" spans="1:49" x14ac:dyDescent="0.2">
      <c r="A59" s="160">
        <v>140</v>
      </c>
      <c r="B59" s="139">
        <v>140.25</v>
      </c>
      <c r="C59" s="137">
        <v>2.8</v>
      </c>
      <c r="D59" s="139">
        <v>133</v>
      </c>
      <c r="E59" s="137">
        <v>3.1</v>
      </c>
      <c r="F59" s="139">
        <v>132.4</v>
      </c>
      <c r="G59" s="137">
        <v>3.9</v>
      </c>
      <c r="H59" s="139">
        <v>131.19999999999999</v>
      </c>
      <c r="I59" s="137">
        <v>4.8</v>
      </c>
      <c r="J59" s="156">
        <v>129.19999999999999</v>
      </c>
      <c r="O59" s="149" t="s">
        <v>144</v>
      </c>
      <c r="W59" s="149"/>
      <c r="X59" s="149"/>
      <c r="Y59" s="14" t="s">
        <v>130</v>
      </c>
      <c r="Z59" s="14" t="s">
        <v>139</v>
      </c>
      <c r="AA59" s="14" t="s">
        <v>121</v>
      </c>
      <c r="AB59" s="14">
        <v>450</v>
      </c>
      <c r="AC59" s="14" t="str">
        <f t="shared" si="0"/>
        <v>Series 1 / MPVC / PN6 / 450</v>
      </c>
      <c r="AD59" s="14">
        <v>11.8</v>
      </c>
      <c r="AE59" s="14">
        <v>476.9</v>
      </c>
      <c r="AF59" s="149"/>
      <c r="AG59" s="149"/>
      <c r="AO59" s="174"/>
      <c r="AQ59" s="14"/>
      <c r="AR59" s="14" t="s">
        <v>138</v>
      </c>
      <c r="AS59" s="14" t="s">
        <v>122</v>
      </c>
      <c r="AT59" s="5">
        <v>125</v>
      </c>
      <c r="AU59" s="14" t="str">
        <f t="shared" si="1"/>
        <v>UPVC / PN15 / 125</v>
      </c>
      <c r="AV59" s="14">
        <v>7.6</v>
      </c>
      <c r="AW59" s="14">
        <v>124.9</v>
      </c>
    </row>
    <row r="60" spans="1:49" x14ac:dyDescent="0.2">
      <c r="A60" s="161">
        <v>160</v>
      </c>
      <c r="B60" s="141">
        <v>160.25</v>
      </c>
      <c r="C60" s="131">
        <v>3.2</v>
      </c>
      <c r="D60" s="141">
        <v>152</v>
      </c>
      <c r="E60" s="131">
        <v>3.5</v>
      </c>
      <c r="F60" s="141">
        <v>151.4</v>
      </c>
      <c r="G60" s="131">
        <v>4.4000000000000004</v>
      </c>
      <c r="H60" s="141">
        <v>150</v>
      </c>
      <c r="I60" s="131">
        <v>5.5</v>
      </c>
      <c r="J60" s="157">
        <v>147.6</v>
      </c>
      <c r="O60" s="149" t="s">
        <v>144</v>
      </c>
      <c r="W60" s="149"/>
      <c r="X60" s="149"/>
      <c r="Y60" s="14" t="s">
        <v>130</v>
      </c>
      <c r="Z60" s="14" t="s">
        <v>139</v>
      </c>
      <c r="AA60" s="14" t="s">
        <v>121</v>
      </c>
      <c r="AB60" s="14">
        <v>500</v>
      </c>
      <c r="AC60" s="14" t="str">
        <f t="shared" si="0"/>
        <v>Series 1 / MPVC / PN6 / 500</v>
      </c>
      <c r="AD60" s="14">
        <v>13.2</v>
      </c>
      <c r="AE60" s="14">
        <v>534.1</v>
      </c>
      <c r="AF60" s="149"/>
      <c r="AG60" s="149"/>
      <c r="AO60" s="174"/>
      <c r="AQ60" s="14"/>
      <c r="AR60" s="14" t="s">
        <v>138</v>
      </c>
      <c r="AS60" s="14" t="s">
        <v>122</v>
      </c>
      <c r="AT60" s="5">
        <v>150</v>
      </c>
      <c r="AU60" s="14" t="str">
        <f t="shared" si="1"/>
        <v>UPVC / PN15 / 150</v>
      </c>
      <c r="AV60" s="14">
        <v>8.8000000000000007</v>
      </c>
      <c r="AW60" s="14">
        <v>142.69999999999999</v>
      </c>
    </row>
    <row r="61" spans="1:49" x14ac:dyDescent="0.2">
      <c r="A61" s="160">
        <v>200</v>
      </c>
      <c r="B61" s="139">
        <v>200.3</v>
      </c>
      <c r="C61" s="137">
        <v>4</v>
      </c>
      <c r="D61" s="139">
        <v>190</v>
      </c>
      <c r="E61" s="137">
        <v>4.4000000000000004</v>
      </c>
      <c r="F61" s="139">
        <v>189.2</v>
      </c>
      <c r="G61" s="137">
        <v>5.5</v>
      </c>
      <c r="H61" s="139">
        <v>187.4</v>
      </c>
      <c r="I61" s="137">
        <v>6.9</v>
      </c>
      <c r="J61" s="156">
        <v>184.4</v>
      </c>
      <c r="O61" s="149" t="s">
        <v>144</v>
      </c>
      <c r="W61" s="149"/>
      <c r="X61" s="149"/>
      <c r="Y61" s="14" t="s">
        <v>130</v>
      </c>
      <c r="Z61" s="14" t="s">
        <v>139</v>
      </c>
      <c r="AA61" s="14" t="s">
        <v>121</v>
      </c>
      <c r="AB61" s="14">
        <v>575</v>
      </c>
      <c r="AC61" s="14" t="str">
        <f t="shared" si="0"/>
        <v>Series 1 / MPVC / PN6 / 575</v>
      </c>
      <c r="AD61" s="14">
        <v>14.7</v>
      </c>
      <c r="AE61" s="14">
        <v>601.1</v>
      </c>
      <c r="AF61" s="149"/>
      <c r="AG61" s="149"/>
      <c r="AO61" s="174"/>
      <c r="AQ61" s="14"/>
      <c r="AR61" s="14" t="s">
        <v>138</v>
      </c>
      <c r="AS61" s="14" t="s">
        <v>122</v>
      </c>
      <c r="AT61" s="5">
        <v>200</v>
      </c>
      <c r="AU61" s="14" t="str">
        <f t="shared" si="1"/>
        <v>UPVC / PN15 / 200</v>
      </c>
      <c r="AV61" s="14">
        <v>11.1</v>
      </c>
      <c r="AW61" s="14">
        <v>203.1</v>
      </c>
    </row>
    <row r="62" spans="1:49" x14ac:dyDescent="0.2">
      <c r="A62" s="161">
        <v>225</v>
      </c>
      <c r="B62" s="141">
        <v>225.35</v>
      </c>
      <c r="C62" s="131">
        <v>4.5</v>
      </c>
      <c r="D62" s="141">
        <v>213.6</v>
      </c>
      <c r="E62" s="131">
        <v>5</v>
      </c>
      <c r="F62" s="141">
        <v>212.8</v>
      </c>
      <c r="G62" s="131">
        <v>6.2</v>
      </c>
      <c r="H62" s="141">
        <v>210.8</v>
      </c>
      <c r="I62" s="131">
        <v>7.7</v>
      </c>
      <c r="J62" s="172">
        <v>207.4</v>
      </c>
      <c r="O62" s="149" t="s">
        <v>144</v>
      </c>
      <c r="W62" s="149"/>
      <c r="X62" s="149"/>
      <c r="Y62" s="14" t="s">
        <v>130</v>
      </c>
      <c r="Z62" s="14" t="s">
        <v>139</v>
      </c>
      <c r="AA62" s="14" t="s">
        <v>142</v>
      </c>
      <c r="AB62" s="14">
        <v>100</v>
      </c>
      <c r="AC62" s="14" t="str">
        <f t="shared" si="0"/>
        <v>Series 1 / MPVC / PN9 / 100</v>
      </c>
      <c r="AD62" s="14">
        <v>3.2</v>
      </c>
      <c r="AE62" s="14">
        <v>108</v>
      </c>
      <c r="AF62" s="149"/>
      <c r="AG62" s="149"/>
      <c r="AO62" s="174"/>
      <c r="AQ62" s="14"/>
      <c r="AR62" s="14" t="s">
        <v>138</v>
      </c>
      <c r="AS62" s="14" t="s">
        <v>122</v>
      </c>
      <c r="AT62" s="5">
        <v>225</v>
      </c>
      <c r="AU62" s="14" t="str">
        <f t="shared" si="1"/>
        <v>UPVC / PN15 / 225</v>
      </c>
      <c r="AV62" s="14">
        <v>12.3</v>
      </c>
      <c r="AW62" s="14">
        <v>225.8</v>
      </c>
    </row>
    <row r="63" spans="1:49" x14ac:dyDescent="0.2">
      <c r="A63" s="160">
        <v>250</v>
      </c>
      <c r="B63" s="139">
        <v>250.4</v>
      </c>
      <c r="C63" s="137">
        <v>5</v>
      </c>
      <c r="D63" s="139">
        <v>237.4</v>
      </c>
      <c r="E63" s="137">
        <v>5.5</v>
      </c>
      <c r="F63" s="139">
        <v>236.4</v>
      </c>
      <c r="G63" s="137">
        <v>6.9</v>
      </c>
      <c r="H63" s="139">
        <v>234.2</v>
      </c>
      <c r="I63" s="137">
        <v>8.6</v>
      </c>
      <c r="J63" s="156">
        <v>230.6</v>
      </c>
      <c r="O63" s="149" t="s">
        <v>144</v>
      </c>
      <c r="W63" s="149"/>
      <c r="X63" s="149"/>
      <c r="Y63" s="14" t="s">
        <v>130</v>
      </c>
      <c r="Z63" s="14" t="s">
        <v>139</v>
      </c>
      <c r="AA63" s="14" t="s">
        <v>142</v>
      </c>
      <c r="AB63" s="14">
        <v>150</v>
      </c>
      <c r="AC63" s="14" t="str">
        <f t="shared" si="0"/>
        <v>Series 1 / MPVC / PN9 / 150</v>
      </c>
      <c r="AD63" s="14">
        <v>4.3</v>
      </c>
      <c r="AE63" s="14">
        <v>151.69999999999999</v>
      </c>
      <c r="AF63" s="149"/>
      <c r="AG63" s="149"/>
      <c r="AO63" s="174"/>
      <c r="AQ63" s="14"/>
      <c r="AR63" s="14" t="s">
        <v>138</v>
      </c>
      <c r="AS63" s="14" t="s">
        <v>122</v>
      </c>
      <c r="AT63" s="5">
        <v>250</v>
      </c>
      <c r="AU63" s="14" t="str">
        <f t="shared" si="1"/>
        <v>UPVC / PN15 / 250</v>
      </c>
      <c r="AV63" s="14">
        <v>13.7</v>
      </c>
      <c r="AW63" s="14">
        <v>252.9</v>
      </c>
    </row>
    <row r="64" spans="1:49" x14ac:dyDescent="0.2">
      <c r="A64" s="161">
        <v>315</v>
      </c>
      <c r="B64" s="141">
        <v>315.5</v>
      </c>
      <c r="C64" s="131">
        <v>6.3</v>
      </c>
      <c r="D64" s="141">
        <v>299.2</v>
      </c>
      <c r="E64" s="131">
        <v>6.9</v>
      </c>
      <c r="F64" s="141">
        <v>298</v>
      </c>
      <c r="G64" s="131">
        <v>8.6999999999999993</v>
      </c>
      <c r="H64" s="141">
        <v>295.2</v>
      </c>
      <c r="I64" s="131">
        <v>10.8</v>
      </c>
      <c r="J64" s="157">
        <v>290.60000000000002</v>
      </c>
      <c r="O64" s="149" t="s">
        <v>144</v>
      </c>
      <c r="W64" s="149"/>
      <c r="X64" s="149"/>
      <c r="Y64" s="14" t="s">
        <v>130</v>
      </c>
      <c r="Z64" s="14" t="s">
        <v>139</v>
      </c>
      <c r="AA64" s="14" t="s">
        <v>142</v>
      </c>
      <c r="AB64" s="14">
        <v>200</v>
      </c>
      <c r="AC64" s="14" t="str">
        <f t="shared" si="0"/>
        <v>Series 1 / MPVC / PN9 / 200</v>
      </c>
      <c r="AD64" s="14">
        <v>6.1</v>
      </c>
      <c r="AE64" s="14">
        <v>213.1</v>
      </c>
      <c r="AF64" s="149"/>
      <c r="AG64" s="149"/>
      <c r="AO64" s="174"/>
      <c r="AQ64" s="14"/>
      <c r="AR64" s="14" t="s">
        <v>138</v>
      </c>
      <c r="AS64" s="14" t="s">
        <v>122</v>
      </c>
      <c r="AT64" s="5">
        <v>300</v>
      </c>
      <c r="AU64" s="14" t="str">
        <f t="shared" si="1"/>
        <v>UPVC / PN15 / 300</v>
      </c>
      <c r="AV64" s="14">
        <v>15.5</v>
      </c>
      <c r="AW64" s="14">
        <v>284.5</v>
      </c>
    </row>
    <row r="65" spans="1:49" x14ac:dyDescent="0.2">
      <c r="A65" s="160">
        <v>355</v>
      </c>
      <c r="B65" s="139">
        <v>355.55</v>
      </c>
      <c r="C65" s="137">
        <v>7.1</v>
      </c>
      <c r="D65" s="139">
        <v>337.4</v>
      </c>
      <c r="E65" s="137">
        <v>7.8</v>
      </c>
      <c r="F65" s="139">
        <v>336</v>
      </c>
      <c r="G65" s="137">
        <v>9.8000000000000007</v>
      </c>
      <c r="H65" s="139">
        <v>332.4</v>
      </c>
      <c r="I65" s="137">
        <v>12.2</v>
      </c>
      <c r="J65" s="156">
        <v>327.2</v>
      </c>
      <c r="O65" s="149" t="s">
        <v>144</v>
      </c>
      <c r="P65" s="149"/>
      <c r="Q65" s="149"/>
      <c r="R65" s="149"/>
      <c r="S65" s="149"/>
      <c r="T65" s="149"/>
      <c r="U65" s="149"/>
      <c r="V65" s="149"/>
      <c r="W65" s="149"/>
      <c r="X65" s="149"/>
      <c r="Y65" s="14" t="s">
        <v>130</v>
      </c>
      <c r="Z65" s="14" t="s">
        <v>139</v>
      </c>
      <c r="AA65" s="14" t="s">
        <v>142</v>
      </c>
      <c r="AB65" s="14">
        <v>225</v>
      </c>
      <c r="AC65" s="14" t="str">
        <f t="shared" si="0"/>
        <v>Series 1 / MPVC / PN9 / 225</v>
      </c>
      <c r="AD65" s="14">
        <v>6.7</v>
      </c>
      <c r="AE65" s="14">
        <v>237</v>
      </c>
      <c r="AF65" s="149"/>
      <c r="AG65" s="149"/>
      <c r="AO65" s="174"/>
      <c r="AQ65" s="14"/>
      <c r="AR65" s="14" t="s">
        <v>138</v>
      </c>
      <c r="AS65" s="14" t="s">
        <v>122</v>
      </c>
      <c r="AT65" s="5">
        <v>375</v>
      </c>
      <c r="AU65" s="14" t="str">
        <f t="shared" si="1"/>
        <v>UPVC / PN15 / 375</v>
      </c>
      <c r="AV65" s="14">
        <v>19.600000000000001</v>
      </c>
      <c r="AW65" s="14">
        <v>363.3</v>
      </c>
    </row>
    <row r="66" spans="1:49" x14ac:dyDescent="0.2">
      <c r="A66" s="161">
        <v>400</v>
      </c>
      <c r="B66" s="141">
        <v>400.6</v>
      </c>
      <c r="C66" s="131">
        <v>8</v>
      </c>
      <c r="D66" s="141">
        <v>379.8</v>
      </c>
      <c r="E66" s="131">
        <v>8.8000000000000007</v>
      </c>
      <c r="F66" s="141">
        <v>378.4</v>
      </c>
      <c r="G66" s="131">
        <v>11</v>
      </c>
      <c r="H66" s="141">
        <v>374.8</v>
      </c>
      <c r="I66" s="131">
        <v>13.7</v>
      </c>
      <c r="J66" s="157">
        <v>369</v>
      </c>
      <c r="O66" s="149" t="s">
        <v>144</v>
      </c>
      <c r="P66" s="149"/>
      <c r="Q66" s="149"/>
      <c r="R66" s="149"/>
      <c r="S66" s="149"/>
      <c r="T66" s="149"/>
      <c r="U66" s="149"/>
      <c r="V66" s="149"/>
      <c r="W66" s="149"/>
      <c r="X66" s="149"/>
      <c r="Y66" s="14" t="s">
        <v>130</v>
      </c>
      <c r="Z66" s="14" t="s">
        <v>139</v>
      </c>
      <c r="AA66" s="14" t="s">
        <v>142</v>
      </c>
      <c r="AB66" s="14">
        <v>250</v>
      </c>
      <c r="AC66" s="14" t="str">
        <f t="shared" si="0"/>
        <v>Series 1 / MPVC / PN9 / 250</v>
      </c>
      <c r="AD66" s="14">
        <v>7.5</v>
      </c>
      <c r="AE66" s="14">
        <v>265.5</v>
      </c>
      <c r="AF66" s="149"/>
      <c r="AG66" s="149"/>
      <c r="AO66" s="174"/>
      <c r="AQ66" s="14"/>
      <c r="AR66" s="14" t="s">
        <v>138</v>
      </c>
      <c r="AS66" s="14" t="s">
        <v>123</v>
      </c>
      <c r="AT66" s="5">
        <v>15</v>
      </c>
      <c r="AU66" s="14" t="str">
        <f t="shared" si="1"/>
        <v>UPVC / PN18 / 15</v>
      </c>
      <c r="AV66" s="14">
        <v>1.8</v>
      </c>
      <c r="AW66" s="14">
        <v>17.8</v>
      </c>
    </row>
    <row r="67" spans="1:49" x14ac:dyDescent="0.2">
      <c r="A67" s="160">
        <v>450</v>
      </c>
      <c r="B67" s="139">
        <v>450.7</v>
      </c>
      <c r="C67" s="137">
        <v>8.9</v>
      </c>
      <c r="D67" s="139">
        <v>427.6</v>
      </c>
      <c r="E67" s="137">
        <v>9.9</v>
      </c>
      <c r="F67" s="139">
        <v>426</v>
      </c>
      <c r="G67" s="137">
        <v>12.4</v>
      </c>
      <c r="H67" s="139">
        <v>421.4</v>
      </c>
      <c r="I67" s="137">
        <v>15.4</v>
      </c>
      <c r="J67" s="156">
        <v>415</v>
      </c>
      <c r="O67" s="149" t="s">
        <v>144</v>
      </c>
      <c r="P67" s="149"/>
      <c r="Q67" s="149"/>
      <c r="R67" s="149"/>
      <c r="S67" s="149"/>
      <c r="T67" s="149"/>
      <c r="U67" s="149"/>
      <c r="V67" s="149"/>
      <c r="W67" s="149"/>
      <c r="X67" s="149"/>
      <c r="Y67" s="14" t="s">
        <v>130</v>
      </c>
      <c r="Z67" s="14" t="s">
        <v>139</v>
      </c>
      <c r="AA67" s="14" t="s">
        <v>142</v>
      </c>
      <c r="AB67" s="14">
        <v>300</v>
      </c>
      <c r="AC67" s="14" t="str">
        <f t="shared" ref="AC67:AC130" si="2">CONCATENATE(Y67," / ", Z67," / ",AA67," / ",AB67)</f>
        <v>Series 1 / MPVC / PN9 / 300</v>
      </c>
      <c r="AD67" s="14">
        <v>8.4</v>
      </c>
      <c r="AE67" s="14">
        <v>298.7</v>
      </c>
      <c r="AF67" s="149"/>
      <c r="AG67" s="149"/>
      <c r="AO67" s="174"/>
      <c r="AQ67" s="14"/>
      <c r="AR67" s="14" t="s">
        <v>138</v>
      </c>
      <c r="AS67" s="14" t="s">
        <v>123</v>
      </c>
      <c r="AT67" s="5">
        <v>20</v>
      </c>
      <c r="AU67" s="14" t="str">
        <f t="shared" si="1"/>
        <v>UPVC / PN18 / 20</v>
      </c>
      <c r="AV67" s="14">
        <v>2.2000000000000002</v>
      </c>
      <c r="AW67" s="14">
        <v>22.4</v>
      </c>
    </row>
    <row r="68" spans="1:49" x14ac:dyDescent="0.2">
      <c r="A68" s="161">
        <v>500</v>
      </c>
      <c r="B68" s="141">
        <v>500.75</v>
      </c>
      <c r="C68" s="131">
        <v>9.9</v>
      </c>
      <c r="D68" s="141">
        <v>474.6</v>
      </c>
      <c r="E68" s="131">
        <v>11</v>
      </c>
      <c r="F68" s="141">
        <v>472.8</v>
      </c>
      <c r="G68" s="131">
        <v>13.7</v>
      </c>
      <c r="H68" s="141">
        <v>468.6</v>
      </c>
      <c r="I68" s="131">
        <v>17.100000000000001</v>
      </c>
      <c r="J68" s="157">
        <v>461.2</v>
      </c>
      <c r="O68" s="149" t="s">
        <v>144</v>
      </c>
      <c r="P68" s="149"/>
      <c r="Q68" s="149"/>
      <c r="R68" s="149"/>
      <c r="S68" s="149"/>
      <c r="T68" s="149"/>
      <c r="U68" s="149"/>
      <c r="V68" s="149"/>
      <c r="W68" s="149"/>
      <c r="X68" s="149"/>
      <c r="Y68" s="14" t="s">
        <v>130</v>
      </c>
      <c r="Z68" s="14" t="s">
        <v>139</v>
      </c>
      <c r="AA68" s="14" t="s">
        <v>142</v>
      </c>
      <c r="AB68" s="14">
        <v>375</v>
      </c>
      <c r="AC68" s="14" t="str">
        <f t="shared" si="2"/>
        <v>Series 1 / MPVC / PN9 / 375</v>
      </c>
      <c r="AD68" s="14">
        <v>10.6</v>
      </c>
      <c r="AE68" s="14">
        <v>379.3</v>
      </c>
      <c r="AF68" s="149"/>
      <c r="AG68" s="149"/>
      <c r="AO68" s="174"/>
      <c r="AQ68" s="14"/>
      <c r="AR68" s="14" t="s">
        <v>138</v>
      </c>
      <c r="AS68" s="14" t="s">
        <v>123</v>
      </c>
      <c r="AT68" s="5">
        <v>25</v>
      </c>
      <c r="AU68" s="14" t="str">
        <f t="shared" si="1"/>
        <v>UPVC / PN18 / 25</v>
      </c>
      <c r="AV68" s="14">
        <v>2.7</v>
      </c>
      <c r="AW68" s="14">
        <v>28.1</v>
      </c>
    </row>
    <row r="69" spans="1:49" x14ac:dyDescent="0.2">
      <c r="A69" s="160">
        <v>630</v>
      </c>
      <c r="B69" s="139">
        <v>630.95000000000005</v>
      </c>
      <c r="C69" s="137">
        <v>12.6</v>
      </c>
      <c r="D69" s="139">
        <v>597.79999999999995</v>
      </c>
      <c r="E69" s="137">
        <v>13.8</v>
      </c>
      <c r="F69" s="139">
        <v>595.79999999999995</v>
      </c>
      <c r="G69" s="137">
        <v>17.3</v>
      </c>
      <c r="H69" s="139">
        <v>590.4</v>
      </c>
      <c r="I69" s="137">
        <v>21.6</v>
      </c>
      <c r="J69" s="156">
        <v>581</v>
      </c>
      <c r="O69" s="149" t="s">
        <v>144</v>
      </c>
      <c r="P69" s="149"/>
      <c r="Q69" s="149"/>
      <c r="R69" s="149"/>
      <c r="S69" s="149"/>
      <c r="T69" s="149"/>
      <c r="U69" s="149"/>
      <c r="V69" s="149"/>
      <c r="W69" s="149"/>
      <c r="X69" s="149"/>
      <c r="Y69" s="14" t="s">
        <v>130</v>
      </c>
      <c r="Z69" s="14" t="s">
        <v>139</v>
      </c>
      <c r="AA69" s="14" t="s">
        <v>142</v>
      </c>
      <c r="AB69" s="14">
        <v>450</v>
      </c>
      <c r="AC69" s="14" t="str">
        <f t="shared" si="2"/>
        <v>Series 1 / MPVC / PN9 / 450</v>
      </c>
      <c r="AD69" s="14">
        <v>13.8</v>
      </c>
      <c r="AE69" s="14">
        <v>472.9</v>
      </c>
      <c r="AF69" s="149"/>
      <c r="AG69" s="149"/>
      <c r="AO69" s="174"/>
      <c r="AQ69" s="14"/>
      <c r="AR69" s="14" t="s">
        <v>138</v>
      </c>
      <c r="AS69" s="14" t="s">
        <v>123</v>
      </c>
      <c r="AT69" s="5">
        <v>32</v>
      </c>
      <c r="AU69" s="14" t="str">
        <f t="shared" si="1"/>
        <v>UPVC / PN18 / 32</v>
      </c>
      <c r="AV69" s="14">
        <v>3.4</v>
      </c>
      <c r="AW69" s="14">
        <v>35.4</v>
      </c>
    </row>
    <row r="70" spans="1:49" x14ac:dyDescent="0.2">
      <c r="A70" s="161">
        <v>710</v>
      </c>
      <c r="B70" s="141">
        <v>710.5</v>
      </c>
      <c r="C70" s="131">
        <v>14.2</v>
      </c>
      <c r="D70" s="141">
        <v>674.8</v>
      </c>
      <c r="E70" s="131">
        <v>15.4</v>
      </c>
      <c r="F70" s="141">
        <v>671.4</v>
      </c>
      <c r="G70" s="131">
        <v>19.2</v>
      </c>
      <c r="H70" s="141">
        <v>665.6</v>
      </c>
      <c r="I70" s="131">
        <v>24.4</v>
      </c>
      <c r="J70" s="157">
        <v>654.6</v>
      </c>
      <c r="O70" s="149" t="s">
        <v>144</v>
      </c>
      <c r="P70" s="149"/>
      <c r="Q70" s="149"/>
      <c r="R70" s="149"/>
      <c r="S70" s="149"/>
      <c r="T70" s="149"/>
      <c r="U70" s="149"/>
      <c r="V70" s="149"/>
      <c r="W70" s="149"/>
      <c r="X70" s="149"/>
      <c r="Y70" s="14" t="s">
        <v>130</v>
      </c>
      <c r="Z70" s="14" t="s">
        <v>139</v>
      </c>
      <c r="AA70" s="14" t="s">
        <v>142</v>
      </c>
      <c r="AB70" s="14">
        <v>500</v>
      </c>
      <c r="AC70" s="14" t="str">
        <f t="shared" si="2"/>
        <v>Series 1 / MPVC / PN9 / 500</v>
      </c>
      <c r="AD70" s="14">
        <v>15.5</v>
      </c>
      <c r="AE70" s="14">
        <v>529.6</v>
      </c>
      <c r="AF70" s="149"/>
      <c r="AG70" s="149"/>
      <c r="AO70" s="174"/>
      <c r="AQ70" s="14"/>
      <c r="AR70" s="14" t="s">
        <v>138</v>
      </c>
      <c r="AS70" s="14" t="s">
        <v>123</v>
      </c>
      <c r="AT70" s="5">
        <v>40</v>
      </c>
      <c r="AU70" s="14" t="str">
        <f t="shared" si="1"/>
        <v>UPVC / PN18 / 40</v>
      </c>
      <c r="AV70" s="14">
        <v>3.9</v>
      </c>
      <c r="AW70" s="14">
        <v>40.5</v>
      </c>
    </row>
    <row r="71" spans="1:49" ht="13.5" thickBot="1" x14ac:dyDescent="0.25">
      <c r="A71" s="162">
        <v>800</v>
      </c>
      <c r="B71" s="147">
        <v>801</v>
      </c>
      <c r="C71" s="145">
        <v>16.3</v>
      </c>
      <c r="D71" s="147">
        <v>760.4</v>
      </c>
      <c r="E71" s="145">
        <v>17.399999999999999</v>
      </c>
      <c r="F71" s="147">
        <v>757.8</v>
      </c>
      <c r="G71" s="145">
        <v>21.6</v>
      </c>
      <c r="H71" s="147">
        <v>750.4</v>
      </c>
      <c r="I71" s="145" t="s">
        <v>26</v>
      </c>
      <c r="J71" s="158" t="s">
        <v>26</v>
      </c>
      <c r="O71" s="149" t="s">
        <v>144</v>
      </c>
      <c r="W71" s="149"/>
      <c r="X71" s="149"/>
      <c r="Y71" s="14" t="s">
        <v>130</v>
      </c>
      <c r="Z71" s="14" t="s">
        <v>139</v>
      </c>
      <c r="AA71" s="14" t="s">
        <v>142</v>
      </c>
      <c r="AB71" s="14">
        <v>575</v>
      </c>
      <c r="AC71" s="14" t="str">
        <f t="shared" si="2"/>
        <v>Series 1 / MPVC / PN9 / 575</v>
      </c>
      <c r="AD71" s="14">
        <v>17.3</v>
      </c>
      <c r="AE71" s="14">
        <v>596</v>
      </c>
      <c r="AF71" s="149"/>
      <c r="AG71" s="149"/>
      <c r="AO71" s="174"/>
      <c r="AQ71" s="14"/>
      <c r="AR71" s="14" t="s">
        <v>138</v>
      </c>
      <c r="AS71" s="14" t="s">
        <v>123</v>
      </c>
      <c r="AT71" s="5">
        <v>50</v>
      </c>
      <c r="AU71" s="14" t="str">
        <f t="shared" si="1"/>
        <v>UPVC / PN18 / 50</v>
      </c>
      <c r="AV71" s="14">
        <v>4.9000000000000004</v>
      </c>
      <c r="AW71" s="14">
        <v>50.5</v>
      </c>
    </row>
    <row r="72" spans="1:49" x14ac:dyDescent="0.2">
      <c r="Y72" s="14" t="s">
        <v>130</v>
      </c>
      <c r="Z72" s="14" t="s">
        <v>139</v>
      </c>
      <c r="AA72" s="14" t="s">
        <v>141</v>
      </c>
      <c r="AB72" s="14">
        <v>100</v>
      </c>
      <c r="AC72" s="14" t="str">
        <f t="shared" si="2"/>
        <v>Series 1 / MPVC / PN12 / 100</v>
      </c>
      <c r="AD72" s="14">
        <v>4.0999999999999996</v>
      </c>
      <c r="AE72" s="14">
        <v>106.1</v>
      </c>
      <c r="AQ72" s="14"/>
      <c r="AR72" s="14" t="s">
        <v>138</v>
      </c>
      <c r="AS72" s="14" t="s">
        <v>123</v>
      </c>
      <c r="AT72" s="5">
        <v>65</v>
      </c>
      <c r="AU72" s="14" t="str">
        <f t="shared" si="1"/>
        <v>UPVC / PN18 / 65</v>
      </c>
      <c r="AV72" s="14">
        <v>6.1</v>
      </c>
      <c r="AW72" s="14">
        <v>63.2</v>
      </c>
    </row>
    <row r="73" spans="1:49" x14ac:dyDescent="0.2">
      <c r="Y73" s="14" t="s">
        <v>130</v>
      </c>
      <c r="Z73" s="14" t="s">
        <v>139</v>
      </c>
      <c r="AA73" s="14" t="s">
        <v>141</v>
      </c>
      <c r="AB73" s="14">
        <v>150</v>
      </c>
      <c r="AC73" s="14" t="str">
        <f t="shared" si="2"/>
        <v>Series 1 / MPVC / PN12 / 150</v>
      </c>
      <c r="AD73" s="14">
        <v>5.7</v>
      </c>
      <c r="AE73" s="14">
        <v>148.9</v>
      </c>
      <c r="AQ73" s="14"/>
      <c r="AR73" s="14" t="s">
        <v>138</v>
      </c>
      <c r="AS73" s="14" t="s">
        <v>123</v>
      </c>
      <c r="AT73" s="5">
        <v>80</v>
      </c>
      <c r="AU73" s="14" t="str">
        <f t="shared" si="1"/>
        <v>UPVC / PN18 / 80</v>
      </c>
      <c r="AV73" s="14">
        <v>7.1</v>
      </c>
      <c r="AW73" s="14">
        <v>74.599999999999994</v>
      </c>
    </row>
    <row r="74" spans="1:49" x14ac:dyDescent="0.2">
      <c r="Y74" s="14" t="s">
        <v>130</v>
      </c>
      <c r="Z74" s="14" t="s">
        <v>139</v>
      </c>
      <c r="AA74" s="14" t="s">
        <v>141</v>
      </c>
      <c r="AB74" s="14">
        <v>200</v>
      </c>
      <c r="AC74" s="14" t="str">
        <f t="shared" si="2"/>
        <v>Series 1 / MPVC / PN12 / 200</v>
      </c>
      <c r="AD74" s="14">
        <v>8</v>
      </c>
      <c r="AE74" s="14">
        <v>209.3</v>
      </c>
      <c r="AQ74" s="14"/>
      <c r="AR74" s="14" t="s">
        <v>138</v>
      </c>
      <c r="AS74" s="14" t="s">
        <v>123</v>
      </c>
      <c r="AT74" s="5">
        <v>100</v>
      </c>
      <c r="AU74" s="14" t="str">
        <f t="shared" si="1"/>
        <v>UPVC / PN18 / 100</v>
      </c>
      <c r="AV74" s="14">
        <v>9.1</v>
      </c>
      <c r="AW74" s="14">
        <v>96</v>
      </c>
    </row>
    <row r="75" spans="1:49" x14ac:dyDescent="0.2">
      <c r="Y75" s="14" t="s">
        <v>130</v>
      </c>
      <c r="Z75" s="14" t="s">
        <v>139</v>
      </c>
      <c r="AA75" s="14" t="s">
        <v>141</v>
      </c>
      <c r="AB75" s="14">
        <v>225</v>
      </c>
      <c r="AC75" s="14" t="str">
        <f t="shared" si="2"/>
        <v>Series 1 / MPVC / PN12 / 225</v>
      </c>
      <c r="AD75" s="14">
        <v>8.8000000000000007</v>
      </c>
      <c r="AE75" s="14">
        <v>232.8</v>
      </c>
      <c r="AQ75" s="14"/>
      <c r="AR75" s="14" t="s">
        <v>138</v>
      </c>
      <c r="AS75" s="14" t="s">
        <v>123</v>
      </c>
      <c r="AT75" s="5">
        <v>125</v>
      </c>
      <c r="AU75" s="14" t="str">
        <f t="shared" si="1"/>
        <v>UPVC / PN18 / 125</v>
      </c>
      <c r="AV75" s="14" t="s">
        <v>26</v>
      </c>
      <c r="AW75" s="14" t="s">
        <v>26</v>
      </c>
    </row>
    <row r="76" spans="1:49" x14ac:dyDescent="0.2">
      <c r="Y76" s="14" t="s">
        <v>130</v>
      </c>
      <c r="Z76" s="14" t="s">
        <v>139</v>
      </c>
      <c r="AA76" s="14" t="s">
        <v>141</v>
      </c>
      <c r="AB76" s="14">
        <v>250</v>
      </c>
      <c r="AC76" s="14" t="str">
        <f t="shared" si="2"/>
        <v>Series 1 / MPVC / PN12 / 250</v>
      </c>
      <c r="AD76" s="14">
        <v>9.9</v>
      </c>
      <c r="AE76" s="14">
        <v>260.60000000000002</v>
      </c>
      <c r="AQ76" s="14"/>
      <c r="AR76" s="14" t="s">
        <v>138</v>
      </c>
      <c r="AS76" s="14" t="s">
        <v>123</v>
      </c>
      <c r="AT76" s="5">
        <v>150</v>
      </c>
      <c r="AU76" s="14" t="str">
        <f t="shared" si="1"/>
        <v>UPVC / PN18 / 150</v>
      </c>
      <c r="AV76" s="14">
        <v>12.8</v>
      </c>
      <c r="AW76" s="14">
        <v>134.69999999999999</v>
      </c>
    </row>
    <row r="77" spans="1:49" x14ac:dyDescent="0.2">
      <c r="Y77" s="14" t="s">
        <v>130</v>
      </c>
      <c r="Z77" s="14" t="s">
        <v>139</v>
      </c>
      <c r="AA77" s="14" t="s">
        <v>141</v>
      </c>
      <c r="AB77" s="14">
        <v>300</v>
      </c>
      <c r="AC77" s="14" t="str">
        <f t="shared" si="2"/>
        <v>Series 1 / MPVC / PN12 / 300</v>
      </c>
      <c r="AD77" s="14">
        <v>11.2</v>
      </c>
      <c r="AE77" s="14">
        <v>293.2</v>
      </c>
      <c r="AQ77" s="14"/>
      <c r="AR77" s="14" t="s">
        <v>138</v>
      </c>
      <c r="AS77" s="14" t="s">
        <v>123</v>
      </c>
      <c r="AT77" s="5">
        <v>200</v>
      </c>
      <c r="AU77" s="14" t="str">
        <f t="shared" si="1"/>
        <v>UPVC / PN18 / 200</v>
      </c>
      <c r="AV77" s="14">
        <v>16.2</v>
      </c>
      <c r="AW77" s="14">
        <v>192.9</v>
      </c>
    </row>
    <row r="78" spans="1:49" x14ac:dyDescent="0.2">
      <c r="Y78" s="14" t="s">
        <v>130</v>
      </c>
      <c r="Z78" s="14" t="s">
        <v>139</v>
      </c>
      <c r="AA78" s="14" t="s">
        <v>141</v>
      </c>
      <c r="AB78" s="14">
        <v>375</v>
      </c>
      <c r="AC78" s="14" t="str">
        <f t="shared" si="2"/>
        <v>Series 1 / MPVC / PN12 / 375</v>
      </c>
      <c r="AD78" s="14">
        <v>14.1</v>
      </c>
      <c r="AE78" s="14">
        <v>372.3</v>
      </c>
      <c r="AQ78" s="14"/>
      <c r="AR78" s="14" t="s">
        <v>138</v>
      </c>
      <c r="AS78" s="14" t="s">
        <v>123</v>
      </c>
      <c r="AT78" s="5">
        <v>225</v>
      </c>
      <c r="AU78" s="14" t="str">
        <f t="shared" si="1"/>
        <v>UPVC / PN18 / 225</v>
      </c>
      <c r="AV78" s="14">
        <v>18</v>
      </c>
      <c r="AW78" s="14">
        <v>214.4</v>
      </c>
    </row>
    <row r="79" spans="1:49" x14ac:dyDescent="0.2">
      <c r="Y79" s="14" t="s">
        <v>130</v>
      </c>
      <c r="Z79" s="14" t="s">
        <v>139</v>
      </c>
      <c r="AA79" s="14" t="s">
        <v>141</v>
      </c>
      <c r="AB79" s="14">
        <v>450</v>
      </c>
      <c r="AC79" s="14" t="str">
        <f t="shared" si="2"/>
        <v>Series 1 / MPVC / PN12 / 450</v>
      </c>
      <c r="AD79" s="14">
        <v>18.100000000000001</v>
      </c>
      <c r="AE79" s="14">
        <v>464.3</v>
      </c>
      <c r="AQ79" s="14"/>
      <c r="AR79" s="14" t="s">
        <v>138</v>
      </c>
      <c r="AS79" s="14" t="s">
        <v>123</v>
      </c>
      <c r="AT79" s="5">
        <v>250</v>
      </c>
      <c r="AU79" s="14" t="str">
        <f t="shared" si="1"/>
        <v>UPVC / PN18 / 250</v>
      </c>
      <c r="AV79" s="14">
        <v>20.100000000000001</v>
      </c>
      <c r="AW79" s="14">
        <v>239.9</v>
      </c>
    </row>
    <row r="80" spans="1:49" x14ac:dyDescent="0.2">
      <c r="Y80" s="14" t="s">
        <v>130</v>
      </c>
      <c r="Z80" s="14" t="s">
        <v>139</v>
      </c>
      <c r="AA80" s="14" t="s">
        <v>141</v>
      </c>
      <c r="AB80" s="14">
        <v>500</v>
      </c>
      <c r="AC80" s="14" t="str">
        <f t="shared" si="2"/>
        <v>Series 1 / MPVC / PN12 / 500</v>
      </c>
      <c r="AD80" s="14">
        <v>20.3</v>
      </c>
      <c r="AE80" s="14">
        <v>520</v>
      </c>
      <c r="AQ80" s="14"/>
      <c r="AR80" s="14" t="s">
        <v>138</v>
      </c>
      <c r="AS80" s="14" t="s">
        <v>123</v>
      </c>
      <c r="AT80" s="5">
        <v>300</v>
      </c>
      <c r="AU80" s="14" t="str">
        <f t="shared" si="1"/>
        <v>UPVC / PN18 / 300</v>
      </c>
      <c r="AV80" s="14">
        <v>22.6</v>
      </c>
      <c r="AW80" s="14">
        <v>270.2</v>
      </c>
    </row>
    <row r="81" spans="25:49" x14ac:dyDescent="0.2">
      <c r="Y81" s="14" t="s">
        <v>130</v>
      </c>
      <c r="Z81" s="14" t="s">
        <v>139</v>
      </c>
      <c r="AA81" s="14" t="s">
        <v>141</v>
      </c>
      <c r="AB81" s="14">
        <v>575</v>
      </c>
      <c r="AC81" s="14" t="str">
        <f t="shared" si="2"/>
        <v>Series 1 / MPVC / PN12 / 575</v>
      </c>
      <c r="AD81" s="14">
        <v>22.8</v>
      </c>
      <c r="AE81" s="14">
        <v>585</v>
      </c>
      <c r="AQ81" s="14"/>
      <c r="AR81" s="14" t="s">
        <v>138</v>
      </c>
      <c r="AS81" s="14" t="s">
        <v>123</v>
      </c>
      <c r="AT81" s="5">
        <v>375</v>
      </c>
      <c r="AU81" s="14" t="str">
        <f t="shared" si="1"/>
        <v>UPVC / PN18 / 375</v>
      </c>
      <c r="AV81" s="14" t="s">
        <v>26</v>
      </c>
      <c r="AW81" s="14" t="s">
        <v>26</v>
      </c>
    </row>
    <row r="82" spans="25:49" x14ac:dyDescent="0.2">
      <c r="Y82" s="14" t="s">
        <v>130</v>
      </c>
      <c r="Z82" s="14" t="s">
        <v>139</v>
      </c>
      <c r="AA82" s="14" t="s">
        <v>122</v>
      </c>
      <c r="AB82" s="14">
        <v>100</v>
      </c>
      <c r="AC82" s="14" t="str">
        <f t="shared" si="2"/>
        <v>Series 1 / MPVC / PN15 / 100</v>
      </c>
      <c r="AD82" s="14">
        <v>5.0999999999999996</v>
      </c>
      <c r="AE82" s="14">
        <v>104.2</v>
      </c>
    </row>
    <row r="83" spans="25:49" x14ac:dyDescent="0.2">
      <c r="Y83" s="14" t="s">
        <v>130</v>
      </c>
      <c r="Z83" s="14" t="s">
        <v>139</v>
      </c>
      <c r="AA83" s="14" t="s">
        <v>122</v>
      </c>
      <c r="AB83" s="14">
        <v>150</v>
      </c>
      <c r="AC83" s="14" t="str">
        <f t="shared" si="2"/>
        <v>Series 1 / MPVC / PN15 / 150</v>
      </c>
      <c r="AD83" s="14">
        <v>7.1</v>
      </c>
      <c r="AE83" s="14">
        <v>146.19999999999999</v>
      </c>
    </row>
    <row r="84" spans="25:49" x14ac:dyDescent="0.2">
      <c r="Y84" s="14" t="s">
        <v>130</v>
      </c>
      <c r="Z84" s="14" t="s">
        <v>139</v>
      </c>
      <c r="AA84" s="14" t="s">
        <v>122</v>
      </c>
      <c r="AB84" s="14">
        <v>200</v>
      </c>
      <c r="AC84" s="14" t="str">
        <f t="shared" si="2"/>
        <v>Series 1 / MPVC / PN15 / 200</v>
      </c>
      <c r="AD84" s="14">
        <v>9.9</v>
      </c>
      <c r="AE84" s="14">
        <v>205.5</v>
      </c>
    </row>
    <row r="85" spans="25:49" x14ac:dyDescent="0.2">
      <c r="Y85" s="14" t="s">
        <v>130</v>
      </c>
      <c r="Z85" s="14" t="s">
        <v>139</v>
      </c>
      <c r="AA85" s="14" t="s">
        <v>122</v>
      </c>
      <c r="AB85" s="14">
        <v>225</v>
      </c>
      <c r="AC85" s="14" t="str">
        <f t="shared" si="2"/>
        <v>Series 1 / MPVC / PN15 / 225</v>
      </c>
      <c r="AD85" s="14">
        <v>10.9</v>
      </c>
      <c r="AE85" s="14">
        <v>228.6</v>
      </c>
    </row>
    <row r="86" spans="25:49" x14ac:dyDescent="0.2">
      <c r="Y86" s="14" t="s">
        <v>130</v>
      </c>
      <c r="Z86" s="14" t="s">
        <v>139</v>
      </c>
      <c r="AA86" s="14" t="s">
        <v>122</v>
      </c>
      <c r="AB86" s="14">
        <v>250</v>
      </c>
      <c r="AC86" s="14" t="str">
        <f t="shared" si="2"/>
        <v>Series 1 / MPVC / PN15 / 250</v>
      </c>
      <c r="AD86" s="14">
        <v>12.4</v>
      </c>
      <c r="AE86" s="14">
        <v>255.6</v>
      </c>
    </row>
    <row r="87" spans="25:49" x14ac:dyDescent="0.2">
      <c r="Y87" s="14" t="s">
        <v>130</v>
      </c>
      <c r="Z87" s="14" t="s">
        <v>139</v>
      </c>
      <c r="AA87" s="14" t="s">
        <v>122</v>
      </c>
      <c r="AB87" s="14">
        <v>300</v>
      </c>
      <c r="AC87" s="14" t="str">
        <f t="shared" si="2"/>
        <v>Series 1 / MPVC / PN15 / 300</v>
      </c>
      <c r="AD87" s="14">
        <v>13.8</v>
      </c>
      <c r="AE87" s="14">
        <v>288</v>
      </c>
    </row>
    <row r="88" spans="25:49" x14ac:dyDescent="0.2">
      <c r="Y88" s="14" t="s">
        <v>130</v>
      </c>
      <c r="Z88" s="14" t="s">
        <v>139</v>
      </c>
      <c r="AA88" s="14" t="s">
        <v>122</v>
      </c>
      <c r="AB88" s="14">
        <v>375</v>
      </c>
      <c r="AC88" s="14" t="str">
        <f t="shared" si="2"/>
        <v>Series 1 / MPVC / PN15 / 375</v>
      </c>
      <c r="AD88" s="14">
        <v>17.5</v>
      </c>
      <c r="AE88" s="14">
        <v>365.6</v>
      </c>
    </row>
    <row r="89" spans="25:49" x14ac:dyDescent="0.2">
      <c r="Y89" s="14" t="s">
        <v>130</v>
      </c>
      <c r="Z89" s="14" t="s">
        <v>139</v>
      </c>
      <c r="AA89" s="14" t="s">
        <v>122</v>
      </c>
      <c r="AB89" s="14">
        <v>450</v>
      </c>
      <c r="AC89" s="14" t="str">
        <f t="shared" si="2"/>
        <v>Series 1 / MPVC / PN15 / 450</v>
      </c>
      <c r="AD89" s="14" t="s">
        <v>26</v>
      </c>
      <c r="AE89" s="14" t="s">
        <v>26</v>
      </c>
    </row>
    <row r="90" spans="25:49" x14ac:dyDescent="0.2">
      <c r="Y90" s="14" t="s">
        <v>130</v>
      </c>
      <c r="Z90" s="14" t="s">
        <v>139</v>
      </c>
      <c r="AA90" s="14" t="s">
        <v>122</v>
      </c>
      <c r="AB90" s="14">
        <v>500</v>
      </c>
      <c r="AC90" s="14" t="str">
        <f t="shared" si="2"/>
        <v>Series 1 / MPVC / PN15 / 500</v>
      </c>
      <c r="AD90" s="14" t="s">
        <v>26</v>
      </c>
      <c r="AE90" s="14" t="s">
        <v>26</v>
      </c>
    </row>
    <row r="91" spans="25:49" x14ac:dyDescent="0.2">
      <c r="Y91" s="14" t="s">
        <v>130</v>
      </c>
      <c r="Z91" s="14" t="s">
        <v>139</v>
      </c>
      <c r="AA91" s="14" t="s">
        <v>122</v>
      </c>
      <c r="AB91" s="14">
        <v>575</v>
      </c>
      <c r="AC91" s="14" t="str">
        <f t="shared" si="2"/>
        <v>Series 1 / MPVC / PN15 / 575</v>
      </c>
      <c r="AD91" s="14" t="s">
        <v>26</v>
      </c>
      <c r="AE91" s="14" t="s">
        <v>26</v>
      </c>
    </row>
    <row r="92" spans="25:49" x14ac:dyDescent="0.2">
      <c r="Y92" s="14" t="s">
        <v>130</v>
      </c>
      <c r="Z92" s="14" t="s">
        <v>139</v>
      </c>
      <c r="AA92" s="14" t="s">
        <v>123</v>
      </c>
      <c r="AB92" s="14">
        <v>100</v>
      </c>
      <c r="AC92" s="14" t="str">
        <f t="shared" si="2"/>
        <v>Series 1 / MPVC / PN18 / 100</v>
      </c>
      <c r="AD92" s="14">
        <v>6</v>
      </c>
      <c r="AE92" s="14">
        <v>102.3</v>
      </c>
    </row>
    <row r="93" spans="25:49" x14ac:dyDescent="0.2">
      <c r="Y93" s="14" t="s">
        <v>130</v>
      </c>
      <c r="Z93" s="14" t="s">
        <v>139</v>
      </c>
      <c r="AA93" s="14" t="s">
        <v>123</v>
      </c>
      <c r="AB93" s="14">
        <v>150</v>
      </c>
      <c r="AC93" s="14" t="str">
        <f t="shared" si="2"/>
        <v>Series 1 / MPVC / PN18 / 150</v>
      </c>
      <c r="AD93" s="14">
        <v>8.3000000000000007</v>
      </c>
      <c r="AE93" s="14">
        <v>143.69999999999999</v>
      </c>
    </row>
    <row r="94" spans="25:49" x14ac:dyDescent="0.2">
      <c r="Y94" s="14" t="s">
        <v>130</v>
      </c>
      <c r="Z94" s="14" t="s">
        <v>139</v>
      </c>
      <c r="AA94" s="14" t="s">
        <v>123</v>
      </c>
      <c r="AB94" s="14">
        <v>200</v>
      </c>
      <c r="AC94" s="14" t="str">
        <f t="shared" si="2"/>
        <v>Series 1 / MPVC / PN18 / 200</v>
      </c>
      <c r="AD94" s="14">
        <v>11.7</v>
      </c>
      <c r="AE94" s="14">
        <v>202</v>
      </c>
    </row>
    <row r="95" spans="25:49" x14ac:dyDescent="0.2">
      <c r="Y95" s="14" t="s">
        <v>130</v>
      </c>
      <c r="Z95" s="14" t="s">
        <v>139</v>
      </c>
      <c r="AA95" s="14" t="s">
        <v>123</v>
      </c>
      <c r="AB95" s="14">
        <v>225</v>
      </c>
      <c r="AC95" s="14" t="str">
        <f t="shared" si="2"/>
        <v>Series 1 / MPVC / PN18 / 225</v>
      </c>
      <c r="AD95" s="14">
        <v>13.1</v>
      </c>
      <c r="AE95" s="14">
        <v>224.3</v>
      </c>
    </row>
    <row r="96" spans="25:49" x14ac:dyDescent="0.2">
      <c r="Y96" s="14" t="s">
        <v>130</v>
      </c>
      <c r="Z96" s="14" t="s">
        <v>139</v>
      </c>
      <c r="AA96" s="14" t="s">
        <v>123</v>
      </c>
      <c r="AB96" s="14">
        <v>250</v>
      </c>
      <c r="AC96" s="14" t="str">
        <f t="shared" si="2"/>
        <v>Series 1 / MPVC / PN18 / 250</v>
      </c>
      <c r="AD96" s="14">
        <v>14.5</v>
      </c>
      <c r="AE96" s="14">
        <v>251.4</v>
      </c>
    </row>
    <row r="97" spans="25:31" x14ac:dyDescent="0.2">
      <c r="Y97" s="14" t="s">
        <v>130</v>
      </c>
      <c r="Z97" s="14" t="s">
        <v>139</v>
      </c>
      <c r="AA97" s="14" t="s">
        <v>123</v>
      </c>
      <c r="AB97" s="14">
        <v>300</v>
      </c>
      <c r="AC97" s="14" t="str">
        <f t="shared" si="2"/>
        <v>Series 1 / MPVC / PN18 / 300</v>
      </c>
      <c r="AD97" s="14">
        <v>16.3</v>
      </c>
      <c r="AE97" s="14">
        <v>282.89999999999998</v>
      </c>
    </row>
    <row r="98" spans="25:31" x14ac:dyDescent="0.2">
      <c r="Y98" s="14" t="s">
        <v>130</v>
      </c>
      <c r="Z98" s="14" t="s">
        <v>139</v>
      </c>
      <c r="AA98" s="14" t="s">
        <v>123</v>
      </c>
      <c r="AB98" s="14">
        <v>375</v>
      </c>
      <c r="AC98" s="14" t="str">
        <f t="shared" si="2"/>
        <v>Series 1 / MPVC / PN18 / 375</v>
      </c>
      <c r="AD98" s="14">
        <v>20.7</v>
      </c>
      <c r="AE98" s="14">
        <v>359.1</v>
      </c>
    </row>
    <row r="99" spans="25:31" x14ac:dyDescent="0.2">
      <c r="Y99" s="14" t="s">
        <v>130</v>
      </c>
      <c r="Z99" s="14" t="s">
        <v>139</v>
      </c>
      <c r="AA99" s="14" t="s">
        <v>123</v>
      </c>
      <c r="AB99" s="14">
        <v>450</v>
      </c>
      <c r="AC99" s="14" t="str">
        <f t="shared" si="2"/>
        <v>Series 1 / MPVC / PN18 / 450</v>
      </c>
      <c r="AD99" s="14" t="s">
        <v>26</v>
      </c>
      <c r="AE99" s="14" t="s">
        <v>26</v>
      </c>
    </row>
    <row r="100" spans="25:31" x14ac:dyDescent="0.2">
      <c r="Y100" s="14" t="s">
        <v>130</v>
      </c>
      <c r="Z100" s="14" t="s">
        <v>139</v>
      </c>
      <c r="AA100" s="14" t="s">
        <v>123</v>
      </c>
      <c r="AB100" s="14">
        <v>500</v>
      </c>
      <c r="AC100" s="14" t="str">
        <f t="shared" si="2"/>
        <v>Series 1 / MPVC / PN18 / 500</v>
      </c>
      <c r="AD100" s="14" t="s">
        <v>26</v>
      </c>
      <c r="AE100" s="14" t="s">
        <v>26</v>
      </c>
    </row>
    <row r="101" spans="25:31" x14ac:dyDescent="0.2">
      <c r="Y101" s="14" t="s">
        <v>130</v>
      </c>
      <c r="Z101" s="14" t="s">
        <v>139</v>
      </c>
      <c r="AA101" s="14" t="s">
        <v>123</v>
      </c>
      <c r="AB101" s="14">
        <v>575</v>
      </c>
      <c r="AC101" s="14" t="str">
        <f t="shared" si="2"/>
        <v>Series 1 / MPVC / PN18 / 575</v>
      </c>
      <c r="AD101" s="14" t="s">
        <v>26</v>
      </c>
      <c r="AE101" s="14" t="s">
        <v>26</v>
      </c>
    </row>
    <row r="102" spans="25:31" x14ac:dyDescent="0.2">
      <c r="Y102" s="14" t="s">
        <v>131</v>
      </c>
      <c r="Z102" s="14" t="s">
        <v>139</v>
      </c>
      <c r="AA102" s="14" t="s">
        <v>142</v>
      </c>
      <c r="AB102" s="14">
        <v>100</v>
      </c>
      <c r="AC102" s="14" t="str">
        <f t="shared" si="2"/>
        <v>Series 2 / MPVC / PN9 / 100</v>
      </c>
      <c r="AD102" s="14" t="s">
        <v>26</v>
      </c>
      <c r="AE102" s="14" t="s">
        <v>26</v>
      </c>
    </row>
    <row r="103" spans="25:31" x14ac:dyDescent="0.2">
      <c r="Y103" s="14" t="s">
        <v>131</v>
      </c>
      <c r="Z103" s="14" t="s">
        <v>139</v>
      </c>
      <c r="AA103" s="14" t="s">
        <v>142</v>
      </c>
      <c r="AB103" s="14">
        <v>150</v>
      </c>
      <c r="AC103" s="14" t="str">
        <f t="shared" si="2"/>
        <v>Series 2 / MPVC / PN9 / 150</v>
      </c>
      <c r="AD103" s="14" t="s">
        <v>26</v>
      </c>
      <c r="AE103" s="14" t="s">
        <v>26</v>
      </c>
    </row>
    <row r="104" spans="25:31" x14ac:dyDescent="0.2">
      <c r="Y104" s="14" t="s">
        <v>131</v>
      </c>
      <c r="Z104" s="14" t="s">
        <v>139</v>
      </c>
      <c r="AA104" s="14" t="s">
        <v>142</v>
      </c>
      <c r="AB104" s="14">
        <v>200</v>
      </c>
      <c r="AC104" s="14" t="str">
        <f t="shared" si="2"/>
        <v>Series 2 / MPVC / PN9 / 200</v>
      </c>
      <c r="AD104" s="14" t="s">
        <v>26</v>
      </c>
      <c r="AE104" s="14" t="s">
        <v>26</v>
      </c>
    </row>
    <row r="105" spans="25:31" x14ac:dyDescent="0.2">
      <c r="Y105" s="14" t="s">
        <v>131</v>
      </c>
      <c r="Z105" s="14" t="s">
        <v>139</v>
      </c>
      <c r="AA105" s="14" t="s">
        <v>142</v>
      </c>
      <c r="AB105" s="14">
        <v>225</v>
      </c>
      <c r="AC105" s="14" t="str">
        <f t="shared" si="2"/>
        <v>Series 2 / MPVC / PN9 / 225</v>
      </c>
      <c r="AD105" s="14">
        <v>7</v>
      </c>
      <c r="AE105" s="14">
        <v>245.4</v>
      </c>
    </row>
    <row r="106" spans="25:31" x14ac:dyDescent="0.2">
      <c r="Y106" s="14" t="s">
        <v>131</v>
      </c>
      <c r="Z106" s="14" t="s">
        <v>139</v>
      </c>
      <c r="AA106" s="14" t="s">
        <v>142</v>
      </c>
      <c r="AB106" s="14">
        <v>250</v>
      </c>
      <c r="AC106" s="14" t="str">
        <f t="shared" si="2"/>
        <v>Series 2 / MPVC / PN9 / 250</v>
      </c>
      <c r="AD106" s="14">
        <v>7.7</v>
      </c>
      <c r="AE106" s="14">
        <v>270.89999999999998</v>
      </c>
    </row>
    <row r="107" spans="25:31" x14ac:dyDescent="0.2">
      <c r="Y107" s="14" t="s">
        <v>131</v>
      </c>
      <c r="Z107" s="14" t="s">
        <v>139</v>
      </c>
      <c r="AA107" s="14" t="s">
        <v>142</v>
      </c>
      <c r="AB107" s="14">
        <v>300</v>
      </c>
      <c r="AC107" s="14" t="str">
        <f t="shared" si="2"/>
        <v>Series 2 / MPVC / PN9 / 300</v>
      </c>
      <c r="AD107" s="14">
        <v>9.3000000000000007</v>
      </c>
      <c r="AE107" s="14">
        <v>326.89999999999998</v>
      </c>
    </row>
    <row r="108" spans="25:31" x14ac:dyDescent="0.2">
      <c r="Y108" s="14" t="s">
        <v>131</v>
      </c>
      <c r="Z108" s="14" t="s">
        <v>139</v>
      </c>
      <c r="AA108" s="14" t="s">
        <v>142</v>
      </c>
      <c r="AB108" s="14">
        <v>375</v>
      </c>
      <c r="AC108" s="14" t="str">
        <f t="shared" si="2"/>
        <v>Series 2 / MPVC / PN9 / 375</v>
      </c>
      <c r="AD108" s="14">
        <v>11.4</v>
      </c>
      <c r="AE108" s="14">
        <v>403.5</v>
      </c>
    </row>
    <row r="109" spans="25:31" x14ac:dyDescent="0.2">
      <c r="Y109" s="14" t="s">
        <v>131</v>
      </c>
      <c r="Z109" s="14" t="s">
        <v>139</v>
      </c>
      <c r="AA109" s="14" t="s">
        <v>142</v>
      </c>
      <c r="AB109" s="14">
        <v>450</v>
      </c>
      <c r="AC109" s="14" t="str">
        <f t="shared" si="2"/>
        <v>Series 2 / MPVC / PN9 / 450</v>
      </c>
      <c r="AD109" s="14">
        <v>13.5</v>
      </c>
      <c r="AE109" s="14">
        <v>480.1</v>
      </c>
    </row>
    <row r="110" spans="25:31" x14ac:dyDescent="0.2">
      <c r="Y110" s="14" t="s">
        <v>131</v>
      </c>
      <c r="Z110" s="14" t="s">
        <v>139</v>
      </c>
      <c r="AA110" s="14" t="s">
        <v>142</v>
      </c>
      <c r="AB110" s="14">
        <v>500</v>
      </c>
      <c r="AC110" s="14" t="str">
        <f t="shared" si="2"/>
        <v>Series 2 / MPVC / PN9 / 500</v>
      </c>
      <c r="AD110" s="14">
        <v>15.5</v>
      </c>
      <c r="AE110" s="14">
        <v>529.29999999999995</v>
      </c>
    </row>
    <row r="111" spans="25:31" x14ac:dyDescent="0.2">
      <c r="Y111" s="14" t="s">
        <v>131</v>
      </c>
      <c r="Z111" s="14" t="s">
        <v>139</v>
      </c>
      <c r="AA111" s="14" t="s">
        <v>141</v>
      </c>
      <c r="AB111" s="14">
        <v>100</v>
      </c>
      <c r="AC111" s="14" t="str">
        <f t="shared" si="2"/>
        <v>Series 2 / MPVC / PN12 / 100</v>
      </c>
      <c r="AD111" s="14">
        <v>4.4000000000000004</v>
      </c>
      <c r="AE111" s="14">
        <v>113.1</v>
      </c>
    </row>
    <row r="112" spans="25:31" x14ac:dyDescent="0.2">
      <c r="Y112" s="14" t="s">
        <v>131</v>
      </c>
      <c r="Z112" s="14" t="s">
        <v>139</v>
      </c>
      <c r="AA112" s="14" t="s">
        <v>141</v>
      </c>
      <c r="AB112" s="14">
        <v>150</v>
      </c>
      <c r="AC112" s="14" t="str">
        <f t="shared" si="2"/>
        <v>Series 2 / MPVC / PN12 / 150</v>
      </c>
      <c r="AD112" s="14">
        <v>6.3</v>
      </c>
      <c r="AE112" s="14">
        <v>164.8</v>
      </c>
    </row>
    <row r="113" spans="25:31" x14ac:dyDescent="0.2">
      <c r="Y113" s="14" t="s">
        <v>131</v>
      </c>
      <c r="Z113" s="14" t="s">
        <v>139</v>
      </c>
      <c r="AA113" s="14" t="s">
        <v>141</v>
      </c>
      <c r="AB113" s="14">
        <v>200</v>
      </c>
      <c r="AC113" s="14" t="str">
        <f t="shared" si="2"/>
        <v>Series 2 / MPVC / PN12 / 200</v>
      </c>
      <c r="AD113" s="14">
        <v>8.1999999999999993</v>
      </c>
      <c r="AE113" s="14">
        <v>215.9</v>
      </c>
    </row>
    <row r="114" spans="25:31" x14ac:dyDescent="0.2">
      <c r="Y114" s="14" t="s">
        <v>131</v>
      </c>
      <c r="Z114" s="14" t="s">
        <v>139</v>
      </c>
      <c r="AA114" s="14" t="s">
        <v>141</v>
      </c>
      <c r="AB114" s="14">
        <v>225</v>
      </c>
      <c r="AC114" s="14" t="str">
        <f t="shared" si="2"/>
        <v>Series 2 / MPVC / PN12 / 225</v>
      </c>
      <c r="AD114" s="14">
        <v>9.1999999999999993</v>
      </c>
      <c r="AE114" s="14">
        <v>241</v>
      </c>
    </row>
    <row r="115" spans="25:31" x14ac:dyDescent="0.2">
      <c r="Y115" s="14" t="s">
        <v>131</v>
      </c>
      <c r="Z115" s="14" t="s">
        <v>139</v>
      </c>
      <c r="AA115" s="14" t="s">
        <v>141</v>
      </c>
      <c r="AB115" s="14">
        <v>250</v>
      </c>
      <c r="AC115" s="14" t="str">
        <f t="shared" si="2"/>
        <v>Series 2 / MPVC / PN12 / 250</v>
      </c>
      <c r="AD115" s="14">
        <v>10.1</v>
      </c>
      <c r="AE115" s="14">
        <v>266</v>
      </c>
    </row>
    <row r="116" spans="25:31" x14ac:dyDescent="0.2">
      <c r="Y116" s="14" t="s">
        <v>131</v>
      </c>
      <c r="Z116" s="14" t="s">
        <v>139</v>
      </c>
      <c r="AA116" s="14" t="s">
        <v>141</v>
      </c>
      <c r="AB116" s="14">
        <v>300</v>
      </c>
      <c r="AC116" s="14" t="str">
        <f t="shared" si="2"/>
        <v>Series 2 / MPVC / PN12 / 300</v>
      </c>
      <c r="AD116" s="14">
        <v>12.2</v>
      </c>
      <c r="AE116" s="14">
        <v>321</v>
      </c>
    </row>
    <row r="117" spans="25:31" x14ac:dyDescent="0.2">
      <c r="Y117" s="14" t="s">
        <v>131</v>
      </c>
      <c r="Z117" s="14" t="s">
        <v>139</v>
      </c>
      <c r="AA117" s="14" t="s">
        <v>141</v>
      </c>
      <c r="AB117" s="14">
        <v>375</v>
      </c>
      <c r="AC117" s="14" t="str">
        <f t="shared" si="2"/>
        <v>Series 2 / MPVC / PN12 / 375</v>
      </c>
      <c r="AD117" s="14">
        <v>14.9</v>
      </c>
      <c r="AE117" s="14">
        <v>396.4</v>
      </c>
    </row>
    <row r="118" spans="25:31" x14ac:dyDescent="0.2">
      <c r="Y118" s="14" t="s">
        <v>131</v>
      </c>
      <c r="Z118" s="14" t="s">
        <v>139</v>
      </c>
      <c r="AA118" s="14" t="s">
        <v>141</v>
      </c>
      <c r="AB118" s="14">
        <v>450</v>
      </c>
      <c r="AC118" s="14" t="str">
        <f t="shared" si="2"/>
        <v>Series 2 / MPVC / PN12 / 450</v>
      </c>
      <c r="AD118" s="14">
        <v>17.8</v>
      </c>
      <c r="AE118" s="14">
        <v>471.5</v>
      </c>
    </row>
    <row r="119" spans="25:31" x14ac:dyDescent="0.2">
      <c r="Y119" s="14" t="s">
        <v>131</v>
      </c>
      <c r="Z119" s="14" t="s">
        <v>139</v>
      </c>
      <c r="AA119" s="14" t="s">
        <v>141</v>
      </c>
      <c r="AB119" s="14">
        <v>500</v>
      </c>
      <c r="AC119" s="14" t="str">
        <f t="shared" si="2"/>
        <v>Series 2 / MPVC / PN12 / 500</v>
      </c>
      <c r="AD119" s="14">
        <v>20.3</v>
      </c>
      <c r="AE119" s="14">
        <v>519.79999999999995</v>
      </c>
    </row>
    <row r="120" spans="25:31" x14ac:dyDescent="0.2">
      <c r="Y120" s="14" t="s">
        <v>131</v>
      </c>
      <c r="Z120" s="14" t="s">
        <v>139</v>
      </c>
      <c r="AA120" s="14" t="s">
        <v>122</v>
      </c>
      <c r="AB120" s="14">
        <v>100</v>
      </c>
      <c r="AC120" s="14" t="str">
        <f t="shared" si="2"/>
        <v>Series 2 / MPVC / PN15 / 100</v>
      </c>
      <c r="AD120" s="14">
        <v>5.7</v>
      </c>
      <c r="AE120" s="14">
        <v>110.3</v>
      </c>
    </row>
    <row r="121" spans="25:31" x14ac:dyDescent="0.2">
      <c r="Y121" s="14" t="s">
        <v>131</v>
      </c>
      <c r="Z121" s="14" t="s">
        <v>139</v>
      </c>
      <c r="AA121" s="14" t="s">
        <v>122</v>
      </c>
      <c r="AB121" s="14">
        <v>150</v>
      </c>
      <c r="AC121" s="14" t="str">
        <f t="shared" si="2"/>
        <v>Series 2 / MPVC / PN15 / 150</v>
      </c>
      <c r="AD121" s="14">
        <v>8.3000000000000007</v>
      </c>
      <c r="AE121" s="14">
        <v>160.80000000000001</v>
      </c>
    </row>
    <row r="122" spans="25:31" x14ac:dyDescent="0.2">
      <c r="Y122" s="14" t="s">
        <v>131</v>
      </c>
      <c r="Z122" s="14" t="s">
        <v>139</v>
      </c>
      <c r="AA122" s="14" t="s">
        <v>122</v>
      </c>
      <c r="AB122" s="14">
        <v>200</v>
      </c>
      <c r="AC122" s="14" t="str">
        <f t="shared" si="2"/>
        <v>Series 2 / MPVC / PN15 / 200</v>
      </c>
      <c r="AD122" s="14">
        <v>10.8</v>
      </c>
      <c r="AE122" s="14">
        <v>210.7</v>
      </c>
    </row>
    <row r="123" spans="25:31" x14ac:dyDescent="0.2">
      <c r="Y123" s="14" t="s">
        <v>131</v>
      </c>
      <c r="Z123" s="14" t="s">
        <v>139</v>
      </c>
      <c r="AA123" s="14" t="s">
        <v>122</v>
      </c>
      <c r="AB123" s="14">
        <v>225</v>
      </c>
      <c r="AC123" s="14" t="str">
        <f t="shared" si="2"/>
        <v>Series 2 / MPVC / PN15 / 225</v>
      </c>
      <c r="AD123" s="14">
        <v>12</v>
      </c>
      <c r="AE123" s="14">
        <v>235.1</v>
      </c>
    </row>
    <row r="124" spans="25:31" x14ac:dyDescent="0.2">
      <c r="Y124" s="14" t="s">
        <v>131</v>
      </c>
      <c r="Z124" s="14" t="s">
        <v>139</v>
      </c>
      <c r="AA124" s="14" t="s">
        <v>122</v>
      </c>
      <c r="AB124" s="14">
        <v>250</v>
      </c>
      <c r="AC124" s="14" t="str">
        <f t="shared" si="2"/>
        <v>Series 2 / MPVC / PN15 / 250</v>
      </c>
      <c r="AD124" s="14">
        <v>13.3</v>
      </c>
      <c r="AE124" s="14">
        <v>259.7</v>
      </c>
    </row>
    <row r="125" spans="25:31" x14ac:dyDescent="0.2">
      <c r="Y125" s="14" t="s">
        <v>131</v>
      </c>
      <c r="Z125" s="14" t="s">
        <v>139</v>
      </c>
      <c r="AA125" s="14" t="s">
        <v>122</v>
      </c>
      <c r="AB125" s="14">
        <v>300</v>
      </c>
      <c r="AC125" s="14" t="str">
        <f t="shared" si="2"/>
        <v>Series 2 / MPVC / PN15 / 300</v>
      </c>
      <c r="AD125" s="14">
        <v>16</v>
      </c>
      <c r="AE125" s="14">
        <v>313.5</v>
      </c>
    </row>
    <row r="126" spans="25:31" x14ac:dyDescent="0.2">
      <c r="Y126" s="14" t="s">
        <v>131</v>
      </c>
      <c r="Z126" s="14" t="s">
        <v>139</v>
      </c>
      <c r="AA126" s="14" t="s">
        <v>122</v>
      </c>
      <c r="AB126" s="14">
        <v>375</v>
      </c>
      <c r="AC126" s="14" t="str">
        <f t="shared" si="2"/>
        <v>Series 2 / MPVC / PN15 / 375</v>
      </c>
      <c r="AD126" s="14">
        <v>19.7</v>
      </c>
      <c r="AE126" s="14">
        <v>386.9</v>
      </c>
    </row>
    <row r="127" spans="25:31" x14ac:dyDescent="0.2">
      <c r="Y127" s="14" t="s">
        <v>131</v>
      </c>
      <c r="Z127" s="14" t="s">
        <v>139</v>
      </c>
      <c r="AA127" s="14" t="s">
        <v>122</v>
      </c>
      <c r="AB127" s="14">
        <v>450</v>
      </c>
      <c r="AC127" s="14" t="str">
        <f t="shared" si="2"/>
        <v>Series 2 / MPVC / PN15 / 450</v>
      </c>
      <c r="AD127" s="14">
        <v>23.4</v>
      </c>
      <c r="AE127" s="14">
        <v>460.2</v>
      </c>
    </row>
    <row r="128" spans="25:31" x14ac:dyDescent="0.2">
      <c r="Y128" s="14" t="s">
        <v>131</v>
      </c>
      <c r="Z128" s="14" t="s">
        <v>139</v>
      </c>
      <c r="AA128" s="14" t="s">
        <v>122</v>
      </c>
      <c r="AB128" s="14">
        <v>500</v>
      </c>
      <c r="AC128" s="14" t="str">
        <f t="shared" si="2"/>
        <v>Series 2 / MPVC / PN15 / 500</v>
      </c>
      <c r="AD128" s="14" t="s">
        <v>26</v>
      </c>
      <c r="AE128" s="14" t="s">
        <v>26</v>
      </c>
    </row>
    <row r="129" spans="25:31" x14ac:dyDescent="0.2">
      <c r="Y129" s="14" t="s">
        <v>131</v>
      </c>
      <c r="Z129" s="14" t="s">
        <v>139</v>
      </c>
      <c r="AA129" s="14" t="s">
        <v>123</v>
      </c>
      <c r="AB129" s="14">
        <v>100</v>
      </c>
      <c r="AC129" s="14" t="str">
        <f t="shared" si="2"/>
        <v>Series 2 / MPVC / PN18 / 100</v>
      </c>
      <c r="AD129" s="14">
        <v>6.4</v>
      </c>
      <c r="AE129" s="14">
        <v>109.1</v>
      </c>
    </row>
    <row r="130" spans="25:31" x14ac:dyDescent="0.2">
      <c r="Y130" s="14" t="s">
        <v>131</v>
      </c>
      <c r="Z130" s="14" t="s">
        <v>139</v>
      </c>
      <c r="AA130" s="14" t="s">
        <v>123</v>
      </c>
      <c r="AB130" s="14">
        <v>150</v>
      </c>
      <c r="AC130" s="14" t="str">
        <f t="shared" si="2"/>
        <v>Series 2 / MPVC / PN18 / 150</v>
      </c>
      <c r="AD130" s="14">
        <v>9.1999999999999993</v>
      </c>
      <c r="AE130" s="14">
        <v>159</v>
      </c>
    </row>
    <row r="131" spans="25:31" x14ac:dyDescent="0.2">
      <c r="Y131" s="14" t="s">
        <v>131</v>
      </c>
      <c r="Z131" s="14" t="s">
        <v>139</v>
      </c>
      <c r="AA131" s="14" t="s">
        <v>123</v>
      </c>
      <c r="AB131" s="14">
        <v>200</v>
      </c>
      <c r="AC131" s="14" t="str">
        <f t="shared" ref="AC131:AC194" si="3">CONCATENATE(Y131," / ", Z131," / ",AA131," / ",AB131)</f>
        <v>Series 2 / MPVC / PN18 / 200</v>
      </c>
      <c r="AD131" s="14">
        <v>12</v>
      </c>
      <c r="AE131" s="14">
        <v>208.3</v>
      </c>
    </row>
    <row r="132" spans="25:31" x14ac:dyDescent="0.2">
      <c r="Y132" s="14" t="s">
        <v>131</v>
      </c>
      <c r="Z132" s="14" t="s">
        <v>139</v>
      </c>
      <c r="AA132" s="14" t="s">
        <v>123</v>
      </c>
      <c r="AB132" s="14">
        <v>225</v>
      </c>
      <c r="AC132" s="14" t="str">
        <f t="shared" si="3"/>
        <v>Series 2 / MPVC / PN18 / 225</v>
      </c>
      <c r="AD132" s="14">
        <v>13.4</v>
      </c>
      <c r="AE132" s="14">
        <v>232.5</v>
      </c>
    </row>
    <row r="133" spans="25:31" x14ac:dyDescent="0.2">
      <c r="Y133" s="14" t="s">
        <v>131</v>
      </c>
      <c r="Z133" s="14" t="s">
        <v>139</v>
      </c>
      <c r="AA133" s="14" t="s">
        <v>123</v>
      </c>
      <c r="AB133" s="14">
        <v>250</v>
      </c>
      <c r="AC133" s="14" t="str">
        <f t="shared" si="3"/>
        <v>Series 2 / MPVC / PN18 / 250</v>
      </c>
      <c r="AD133" s="14">
        <v>14.8</v>
      </c>
      <c r="AE133" s="14">
        <v>256.60000000000002</v>
      </c>
    </row>
    <row r="134" spans="25:31" x14ac:dyDescent="0.2">
      <c r="Y134" s="14" t="s">
        <v>131</v>
      </c>
      <c r="Z134" s="14" t="s">
        <v>139</v>
      </c>
      <c r="AA134" s="14" t="s">
        <v>123</v>
      </c>
      <c r="AB134" s="14">
        <v>300</v>
      </c>
      <c r="AC134" s="14" t="str">
        <f t="shared" si="3"/>
        <v>Series 2 / MPVC / PN18 / 300</v>
      </c>
      <c r="AD134" s="14">
        <v>17.8</v>
      </c>
      <c r="AE134" s="14">
        <v>309.8</v>
      </c>
    </row>
    <row r="135" spans="25:31" x14ac:dyDescent="0.2">
      <c r="Y135" s="14" t="s">
        <v>131</v>
      </c>
      <c r="Z135" s="14" t="s">
        <v>139</v>
      </c>
      <c r="AA135" s="14" t="s">
        <v>123</v>
      </c>
      <c r="AB135" s="14">
        <v>375</v>
      </c>
      <c r="AC135" s="14" t="str">
        <f t="shared" si="3"/>
        <v>Series 2 / MPVC / PN18 / 375</v>
      </c>
      <c r="AD135" s="14">
        <v>22</v>
      </c>
      <c r="AE135" s="14">
        <v>382.2</v>
      </c>
    </row>
    <row r="136" spans="25:31" x14ac:dyDescent="0.2">
      <c r="Y136" s="14" t="s">
        <v>131</v>
      </c>
      <c r="Z136" s="14" t="s">
        <v>139</v>
      </c>
      <c r="AA136" s="14" t="s">
        <v>123</v>
      </c>
      <c r="AB136" s="14">
        <v>450</v>
      </c>
      <c r="AC136" s="14" t="str">
        <f t="shared" si="3"/>
        <v>Series 2 / MPVC / PN18 / 450</v>
      </c>
      <c r="AD136" s="14" t="s">
        <v>26</v>
      </c>
      <c r="AE136" s="14" t="s">
        <v>26</v>
      </c>
    </row>
    <row r="137" spans="25:31" x14ac:dyDescent="0.2">
      <c r="Y137" s="14" t="s">
        <v>131</v>
      </c>
      <c r="Z137" s="14" t="s">
        <v>139</v>
      </c>
      <c r="AA137" s="14" t="s">
        <v>123</v>
      </c>
      <c r="AB137" s="14">
        <v>500</v>
      </c>
      <c r="AC137" s="14" t="str">
        <f t="shared" si="3"/>
        <v>Series 2 / MPVC / PN18 / 500</v>
      </c>
      <c r="AD137" s="14" t="s">
        <v>26</v>
      </c>
      <c r="AE137" s="14" t="s">
        <v>26</v>
      </c>
    </row>
    <row r="138" spans="25:31" x14ac:dyDescent="0.2">
      <c r="Y138" s="14" t="s">
        <v>131</v>
      </c>
      <c r="Z138" s="14" t="s">
        <v>139</v>
      </c>
      <c r="AA138" s="14" t="s">
        <v>20</v>
      </c>
      <c r="AB138" s="14">
        <v>100</v>
      </c>
      <c r="AC138" s="14" t="str">
        <f t="shared" si="3"/>
        <v>Series 2 / MPVC / PN20 / 100</v>
      </c>
      <c r="AD138" s="14">
        <v>7.1</v>
      </c>
      <c r="AE138" s="14">
        <v>107.8</v>
      </c>
    </row>
    <row r="139" spans="25:31" x14ac:dyDescent="0.2">
      <c r="Y139" s="14" t="s">
        <v>131</v>
      </c>
      <c r="Z139" s="14" t="s">
        <v>139</v>
      </c>
      <c r="AA139" s="14" t="s">
        <v>20</v>
      </c>
      <c r="AB139" s="14">
        <v>150</v>
      </c>
      <c r="AC139" s="14" t="str">
        <f t="shared" si="3"/>
        <v>Series 2 / MPVC / PN20 / 150</v>
      </c>
      <c r="AD139" s="14">
        <v>10.199999999999999</v>
      </c>
      <c r="AE139" s="14">
        <v>157</v>
      </c>
    </row>
    <row r="140" spans="25:31" x14ac:dyDescent="0.2">
      <c r="Y140" s="14" t="s">
        <v>131</v>
      </c>
      <c r="Z140" s="14" t="s">
        <v>139</v>
      </c>
      <c r="AA140" s="14" t="s">
        <v>20</v>
      </c>
      <c r="AB140" s="14">
        <v>200</v>
      </c>
      <c r="AC140" s="14" t="str">
        <f t="shared" si="3"/>
        <v>Series 2 / MPVC / PN20 / 200</v>
      </c>
      <c r="AD140" s="14">
        <v>13.3</v>
      </c>
      <c r="AE140" s="14">
        <v>205.8</v>
      </c>
    </row>
    <row r="141" spans="25:31" x14ac:dyDescent="0.2">
      <c r="Y141" s="14" t="s">
        <v>131</v>
      </c>
      <c r="Z141" s="14" t="s">
        <v>139</v>
      </c>
      <c r="AA141" s="14" t="s">
        <v>20</v>
      </c>
      <c r="AB141" s="14">
        <v>225</v>
      </c>
      <c r="AC141" s="14" t="str">
        <f t="shared" si="3"/>
        <v>Series 2 / MPVC / PN20 / 225</v>
      </c>
      <c r="AD141" s="14">
        <v>14.8</v>
      </c>
      <c r="AE141" s="14">
        <v>229.7</v>
      </c>
    </row>
    <row r="142" spans="25:31" x14ac:dyDescent="0.2">
      <c r="Y142" s="14" t="s">
        <v>131</v>
      </c>
      <c r="Z142" s="14" t="s">
        <v>139</v>
      </c>
      <c r="AA142" s="14" t="s">
        <v>20</v>
      </c>
      <c r="AB142" s="14">
        <v>250</v>
      </c>
      <c r="AC142" s="14" t="str">
        <f t="shared" si="3"/>
        <v>Series 2 / MPVC / PN20 / 250</v>
      </c>
      <c r="AD142" s="14">
        <v>16.399999999999999</v>
      </c>
      <c r="AE142" s="14">
        <v>253.4</v>
      </c>
    </row>
    <row r="143" spans="25:31" x14ac:dyDescent="0.2">
      <c r="Y143" s="14" t="s">
        <v>131</v>
      </c>
      <c r="Z143" s="14" t="s">
        <v>139</v>
      </c>
      <c r="AA143" s="14" t="s">
        <v>20</v>
      </c>
      <c r="AB143" s="14">
        <v>300</v>
      </c>
      <c r="AC143" s="14" t="str">
        <f t="shared" si="3"/>
        <v>Series 2 / MPVC / PN20 / 300</v>
      </c>
      <c r="AD143" s="14">
        <v>19.7</v>
      </c>
      <c r="AE143" s="14">
        <v>306.10000000000002</v>
      </c>
    </row>
    <row r="144" spans="25:31" x14ac:dyDescent="0.2">
      <c r="Y144" s="14" t="s">
        <v>131</v>
      </c>
      <c r="Z144" s="14" t="s">
        <v>139</v>
      </c>
      <c r="AA144" s="14" t="s">
        <v>20</v>
      </c>
      <c r="AB144" s="14">
        <v>375</v>
      </c>
      <c r="AC144" s="14" t="str">
        <f t="shared" si="3"/>
        <v>Series 2 / MPVC / PN20 / 375</v>
      </c>
      <c r="AD144" s="14">
        <v>24.3</v>
      </c>
      <c r="AE144" s="14">
        <v>377.7</v>
      </c>
    </row>
    <row r="145" spans="25:31" x14ac:dyDescent="0.2">
      <c r="Y145" s="14" t="s">
        <v>131</v>
      </c>
      <c r="Z145" s="14" t="s">
        <v>139</v>
      </c>
      <c r="AA145" s="14" t="s">
        <v>20</v>
      </c>
      <c r="AB145" s="14">
        <v>450</v>
      </c>
      <c r="AC145" s="14" t="str">
        <f t="shared" si="3"/>
        <v>Series 2 / MPVC / PN20 / 450</v>
      </c>
      <c r="AD145" s="14" t="s">
        <v>26</v>
      </c>
      <c r="AE145" s="14" t="s">
        <v>26</v>
      </c>
    </row>
    <row r="146" spans="25:31" x14ac:dyDescent="0.2">
      <c r="Y146" s="14" t="s">
        <v>131</v>
      </c>
      <c r="Z146" s="14" t="s">
        <v>139</v>
      </c>
      <c r="AA146" s="14" t="s">
        <v>20</v>
      </c>
      <c r="AB146" s="14">
        <v>500</v>
      </c>
      <c r="AC146" s="14" t="str">
        <f t="shared" si="3"/>
        <v>Series 2 / MPVC / PN20 / 500</v>
      </c>
      <c r="AD146" s="14" t="s">
        <v>26</v>
      </c>
      <c r="AE146" s="14" t="s">
        <v>26</v>
      </c>
    </row>
    <row r="147" spans="25:31" x14ac:dyDescent="0.2">
      <c r="Y147" s="14"/>
      <c r="Z147" s="14" t="s">
        <v>133</v>
      </c>
      <c r="AA147" s="14" t="s">
        <v>1</v>
      </c>
      <c r="AB147" s="14">
        <v>90</v>
      </c>
      <c r="AC147" s="14" t="str">
        <f t="shared" si="3"/>
        <v xml:space="preserve"> / PVC-O / PN12.5 / 90</v>
      </c>
      <c r="AD147" s="14" t="s">
        <v>26</v>
      </c>
      <c r="AE147" s="14" t="s">
        <v>26</v>
      </c>
    </row>
    <row r="148" spans="25:31" x14ac:dyDescent="0.2">
      <c r="Y148" s="14"/>
      <c r="Z148" s="14" t="s">
        <v>133</v>
      </c>
      <c r="AA148" s="14" t="s">
        <v>1</v>
      </c>
      <c r="AB148" s="14">
        <v>110</v>
      </c>
      <c r="AC148" s="14" t="str">
        <f t="shared" si="3"/>
        <v xml:space="preserve"> / PVC-O / PN12.5 / 110</v>
      </c>
      <c r="AD148" s="14">
        <v>2.2000000000000002</v>
      </c>
      <c r="AE148" s="14">
        <v>104.4</v>
      </c>
    </row>
    <row r="149" spans="25:31" x14ac:dyDescent="0.2">
      <c r="Y149" s="14"/>
      <c r="Z149" s="14" t="s">
        <v>133</v>
      </c>
      <c r="AA149" s="14" t="s">
        <v>1</v>
      </c>
      <c r="AB149" s="14">
        <v>125</v>
      </c>
      <c r="AC149" s="14" t="str">
        <f t="shared" si="3"/>
        <v xml:space="preserve"> / PVC-O / PN12.5 / 125</v>
      </c>
      <c r="AD149" s="14">
        <v>2.5</v>
      </c>
      <c r="AE149" s="14">
        <v>118.8</v>
      </c>
    </row>
    <row r="150" spans="25:31" x14ac:dyDescent="0.2">
      <c r="Y150" s="14"/>
      <c r="Z150" s="14" t="s">
        <v>133</v>
      </c>
      <c r="AA150" s="14" t="s">
        <v>1</v>
      </c>
      <c r="AB150" s="14">
        <v>140</v>
      </c>
      <c r="AC150" s="14" t="str">
        <f t="shared" si="3"/>
        <v xml:space="preserve"> / PVC-O / PN12.5 / 140</v>
      </c>
      <c r="AD150" s="14">
        <v>2.8</v>
      </c>
      <c r="AE150" s="14">
        <v>133</v>
      </c>
    </row>
    <row r="151" spans="25:31" x14ac:dyDescent="0.2">
      <c r="Y151" s="14"/>
      <c r="Z151" s="14" t="s">
        <v>133</v>
      </c>
      <c r="AA151" s="14" t="s">
        <v>1</v>
      </c>
      <c r="AB151" s="14">
        <v>160</v>
      </c>
      <c r="AC151" s="14" t="str">
        <f t="shared" si="3"/>
        <v xml:space="preserve"> / PVC-O / PN12.5 / 160</v>
      </c>
      <c r="AD151" s="14">
        <v>3.2</v>
      </c>
      <c r="AE151" s="14">
        <v>152</v>
      </c>
    </row>
    <row r="152" spans="25:31" x14ac:dyDescent="0.2">
      <c r="Y152" s="14"/>
      <c r="Z152" s="14" t="s">
        <v>133</v>
      </c>
      <c r="AA152" s="14" t="s">
        <v>1</v>
      </c>
      <c r="AB152" s="14">
        <v>200</v>
      </c>
      <c r="AC152" s="14" t="str">
        <f t="shared" si="3"/>
        <v xml:space="preserve"> / PVC-O / PN12.5 / 200</v>
      </c>
      <c r="AD152" s="14">
        <v>4</v>
      </c>
      <c r="AE152" s="14">
        <v>190</v>
      </c>
    </row>
    <row r="153" spans="25:31" x14ac:dyDescent="0.2">
      <c r="Y153" s="14"/>
      <c r="Z153" s="14" t="s">
        <v>133</v>
      </c>
      <c r="AA153" s="14" t="s">
        <v>1</v>
      </c>
      <c r="AB153" s="14">
        <v>225</v>
      </c>
      <c r="AC153" s="14" t="str">
        <f t="shared" si="3"/>
        <v xml:space="preserve"> / PVC-O / PN12.5 / 225</v>
      </c>
      <c r="AD153" s="14">
        <v>4.5</v>
      </c>
      <c r="AE153" s="14">
        <v>213.6</v>
      </c>
    </row>
    <row r="154" spans="25:31" x14ac:dyDescent="0.2">
      <c r="Y154" s="14"/>
      <c r="Z154" s="14" t="s">
        <v>133</v>
      </c>
      <c r="AA154" s="14" t="s">
        <v>1</v>
      </c>
      <c r="AB154" s="14">
        <v>250</v>
      </c>
      <c r="AC154" s="14" t="str">
        <f t="shared" si="3"/>
        <v xml:space="preserve"> / PVC-O / PN12.5 / 250</v>
      </c>
      <c r="AD154" s="14">
        <v>5</v>
      </c>
      <c r="AE154" s="14">
        <v>237.4</v>
      </c>
    </row>
    <row r="155" spans="25:31" x14ac:dyDescent="0.2">
      <c r="Y155" s="14"/>
      <c r="Z155" s="14" t="s">
        <v>133</v>
      </c>
      <c r="AA155" s="14" t="s">
        <v>1</v>
      </c>
      <c r="AB155" s="14">
        <v>315</v>
      </c>
      <c r="AC155" s="14" t="str">
        <f t="shared" si="3"/>
        <v xml:space="preserve"> / PVC-O / PN12.5 / 315</v>
      </c>
      <c r="AD155" s="14">
        <v>6.3</v>
      </c>
      <c r="AE155" s="14">
        <v>299.2</v>
      </c>
    </row>
    <row r="156" spans="25:31" x14ac:dyDescent="0.2">
      <c r="Y156" s="14"/>
      <c r="Z156" s="14" t="s">
        <v>133</v>
      </c>
      <c r="AA156" s="14" t="s">
        <v>1</v>
      </c>
      <c r="AB156" s="14">
        <v>355</v>
      </c>
      <c r="AC156" s="14" t="str">
        <f t="shared" si="3"/>
        <v xml:space="preserve"> / PVC-O / PN12.5 / 355</v>
      </c>
      <c r="AD156" s="14">
        <v>7.1</v>
      </c>
      <c r="AE156" s="14">
        <v>337.4</v>
      </c>
    </row>
    <row r="157" spans="25:31" x14ac:dyDescent="0.2">
      <c r="Y157" s="14"/>
      <c r="Z157" s="14" t="s">
        <v>133</v>
      </c>
      <c r="AA157" s="14" t="s">
        <v>1</v>
      </c>
      <c r="AB157" s="14">
        <v>400</v>
      </c>
      <c r="AC157" s="14" t="str">
        <f t="shared" si="3"/>
        <v xml:space="preserve"> / PVC-O / PN12.5 / 400</v>
      </c>
      <c r="AD157" s="14">
        <v>8</v>
      </c>
      <c r="AE157" s="14">
        <v>379.8</v>
      </c>
    </row>
    <row r="158" spans="25:31" x14ac:dyDescent="0.2">
      <c r="Y158" s="14"/>
      <c r="Z158" s="14" t="s">
        <v>133</v>
      </c>
      <c r="AA158" s="14" t="s">
        <v>1</v>
      </c>
      <c r="AB158" s="14">
        <v>450</v>
      </c>
      <c r="AC158" s="14" t="str">
        <f t="shared" si="3"/>
        <v xml:space="preserve"> / PVC-O / PN12.5 / 450</v>
      </c>
      <c r="AD158" s="14">
        <v>8.9</v>
      </c>
      <c r="AE158" s="14">
        <v>427.6</v>
      </c>
    </row>
    <row r="159" spans="25:31" x14ac:dyDescent="0.2">
      <c r="Y159" s="14"/>
      <c r="Z159" s="14" t="s">
        <v>133</v>
      </c>
      <c r="AA159" s="14" t="s">
        <v>1</v>
      </c>
      <c r="AB159" s="14">
        <v>500</v>
      </c>
      <c r="AC159" s="14" t="str">
        <f t="shared" si="3"/>
        <v xml:space="preserve"> / PVC-O / PN12.5 / 500</v>
      </c>
      <c r="AD159" s="14">
        <v>9.9</v>
      </c>
      <c r="AE159" s="14">
        <v>474.6</v>
      </c>
    </row>
    <row r="160" spans="25:31" x14ac:dyDescent="0.2">
      <c r="Y160" s="14"/>
      <c r="Z160" s="14" t="s">
        <v>133</v>
      </c>
      <c r="AA160" s="14" t="s">
        <v>1</v>
      </c>
      <c r="AB160" s="14">
        <v>630</v>
      </c>
      <c r="AC160" s="14" t="str">
        <f t="shared" si="3"/>
        <v xml:space="preserve"> / PVC-O / PN12.5 / 630</v>
      </c>
      <c r="AD160" s="14">
        <v>12.6</v>
      </c>
      <c r="AE160" s="14">
        <v>597.79999999999995</v>
      </c>
    </row>
    <row r="161" spans="25:31" x14ac:dyDescent="0.2">
      <c r="Y161" s="14"/>
      <c r="Z161" s="14" t="s">
        <v>133</v>
      </c>
      <c r="AA161" s="14" t="s">
        <v>1</v>
      </c>
      <c r="AB161" s="14">
        <v>710</v>
      </c>
      <c r="AC161" s="14" t="str">
        <f t="shared" si="3"/>
        <v xml:space="preserve"> / PVC-O / PN12.5 / 710</v>
      </c>
      <c r="AD161" s="14">
        <v>14.2</v>
      </c>
      <c r="AE161" s="14">
        <v>674.8</v>
      </c>
    </row>
    <row r="162" spans="25:31" x14ac:dyDescent="0.2">
      <c r="Y162" s="14"/>
      <c r="Z162" s="14" t="s">
        <v>133</v>
      </c>
      <c r="AA162" s="14" t="s">
        <v>1</v>
      </c>
      <c r="AB162" s="14">
        <v>800</v>
      </c>
      <c r="AC162" s="14" t="str">
        <f t="shared" si="3"/>
        <v xml:space="preserve"> / PVC-O / PN12.5 / 800</v>
      </c>
      <c r="AD162" s="14">
        <v>16.3</v>
      </c>
      <c r="AE162" s="14">
        <v>760.4</v>
      </c>
    </row>
    <row r="163" spans="25:31" x14ac:dyDescent="0.2">
      <c r="Y163" s="14"/>
      <c r="Z163" s="14" t="s">
        <v>133</v>
      </c>
      <c r="AA163" s="14" t="s">
        <v>19</v>
      </c>
      <c r="AB163" s="14">
        <v>90</v>
      </c>
      <c r="AC163" s="14" t="str">
        <f t="shared" si="3"/>
        <v xml:space="preserve"> / PVC-O / PN16 / 90</v>
      </c>
      <c r="AD163" s="14">
        <v>2</v>
      </c>
      <c r="AE163" s="14">
        <v>84</v>
      </c>
    </row>
    <row r="164" spans="25:31" x14ac:dyDescent="0.2">
      <c r="Y164" s="14"/>
      <c r="Z164" s="14" t="s">
        <v>133</v>
      </c>
      <c r="AA164" s="14" t="s">
        <v>19</v>
      </c>
      <c r="AB164" s="14">
        <v>110</v>
      </c>
      <c r="AC164" s="14" t="str">
        <f t="shared" si="3"/>
        <v xml:space="preserve"> / PVC-O / PN16 / 110</v>
      </c>
      <c r="AD164" s="14">
        <v>2.4</v>
      </c>
      <c r="AE164" s="14">
        <v>104</v>
      </c>
    </row>
    <row r="165" spans="25:31" x14ac:dyDescent="0.2">
      <c r="Y165" s="14"/>
      <c r="Z165" s="14" t="s">
        <v>133</v>
      </c>
      <c r="AA165" s="14" t="s">
        <v>19</v>
      </c>
      <c r="AB165" s="14">
        <v>125</v>
      </c>
      <c r="AC165" s="14" t="str">
        <f t="shared" si="3"/>
        <v xml:space="preserve"> / PVC-O / PN16 / 125</v>
      </c>
      <c r="AD165" s="14">
        <v>2.8</v>
      </c>
      <c r="AE165" s="14">
        <v>117.8</v>
      </c>
    </row>
    <row r="166" spans="25:31" x14ac:dyDescent="0.2">
      <c r="Y166" s="14"/>
      <c r="Z166" s="14" t="s">
        <v>133</v>
      </c>
      <c r="AA166" s="14" t="s">
        <v>19</v>
      </c>
      <c r="AB166" s="14">
        <v>140</v>
      </c>
      <c r="AC166" s="14" t="str">
        <f t="shared" si="3"/>
        <v xml:space="preserve"> / PVC-O / PN16 / 140</v>
      </c>
      <c r="AD166" s="14">
        <v>3.1</v>
      </c>
      <c r="AE166" s="14">
        <v>132.4</v>
      </c>
    </row>
    <row r="167" spans="25:31" x14ac:dyDescent="0.2">
      <c r="Y167" s="14"/>
      <c r="Z167" s="14" t="s">
        <v>133</v>
      </c>
      <c r="AA167" s="14" t="s">
        <v>19</v>
      </c>
      <c r="AB167" s="14">
        <v>160</v>
      </c>
      <c r="AC167" s="14" t="str">
        <f t="shared" si="3"/>
        <v xml:space="preserve"> / PVC-O / PN16 / 160</v>
      </c>
      <c r="AD167" s="14">
        <v>3.5</v>
      </c>
      <c r="AE167" s="14">
        <v>151.4</v>
      </c>
    </row>
    <row r="168" spans="25:31" x14ac:dyDescent="0.2">
      <c r="Y168" s="14"/>
      <c r="Z168" s="14" t="s">
        <v>133</v>
      </c>
      <c r="AA168" s="14" t="s">
        <v>19</v>
      </c>
      <c r="AB168" s="14">
        <v>200</v>
      </c>
      <c r="AC168" s="14" t="str">
        <f t="shared" si="3"/>
        <v xml:space="preserve"> / PVC-O / PN16 / 200</v>
      </c>
      <c r="AD168" s="14">
        <v>4.4000000000000004</v>
      </c>
      <c r="AE168" s="14">
        <v>189.2</v>
      </c>
    </row>
    <row r="169" spans="25:31" x14ac:dyDescent="0.2">
      <c r="Y169" s="14"/>
      <c r="Z169" s="14" t="s">
        <v>133</v>
      </c>
      <c r="AA169" s="14" t="s">
        <v>19</v>
      </c>
      <c r="AB169" s="14">
        <v>225</v>
      </c>
      <c r="AC169" s="14" t="str">
        <f t="shared" si="3"/>
        <v xml:space="preserve"> / PVC-O / PN16 / 225</v>
      </c>
      <c r="AD169" s="14">
        <v>5</v>
      </c>
      <c r="AE169" s="14">
        <v>212.8</v>
      </c>
    </row>
    <row r="170" spans="25:31" x14ac:dyDescent="0.2">
      <c r="Y170" s="14"/>
      <c r="Z170" s="14" t="s">
        <v>133</v>
      </c>
      <c r="AA170" s="14" t="s">
        <v>19</v>
      </c>
      <c r="AB170" s="14">
        <v>250</v>
      </c>
      <c r="AC170" s="14" t="str">
        <f t="shared" si="3"/>
        <v xml:space="preserve"> / PVC-O / PN16 / 250</v>
      </c>
      <c r="AD170" s="14">
        <v>5.5</v>
      </c>
      <c r="AE170" s="14">
        <v>236.4</v>
      </c>
    </row>
    <row r="171" spans="25:31" x14ac:dyDescent="0.2">
      <c r="Y171" s="14"/>
      <c r="Z171" s="14" t="s">
        <v>133</v>
      </c>
      <c r="AA171" s="14" t="s">
        <v>19</v>
      </c>
      <c r="AB171" s="14">
        <v>315</v>
      </c>
      <c r="AC171" s="14" t="str">
        <f t="shared" si="3"/>
        <v xml:space="preserve"> / PVC-O / PN16 / 315</v>
      </c>
      <c r="AD171" s="14">
        <v>6.9</v>
      </c>
      <c r="AE171" s="14">
        <v>298</v>
      </c>
    </row>
    <row r="172" spans="25:31" x14ac:dyDescent="0.2">
      <c r="Y172" s="14"/>
      <c r="Z172" s="14" t="s">
        <v>133</v>
      </c>
      <c r="AA172" s="14" t="s">
        <v>19</v>
      </c>
      <c r="AB172" s="14">
        <v>355</v>
      </c>
      <c r="AC172" s="14" t="str">
        <f t="shared" si="3"/>
        <v xml:space="preserve"> / PVC-O / PN16 / 355</v>
      </c>
      <c r="AD172" s="14">
        <v>7.8</v>
      </c>
      <c r="AE172" s="14">
        <v>336</v>
      </c>
    </row>
    <row r="173" spans="25:31" x14ac:dyDescent="0.2">
      <c r="Y173" s="14"/>
      <c r="Z173" s="14" t="s">
        <v>133</v>
      </c>
      <c r="AA173" s="14" t="s">
        <v>19</v>
      </c>
      <c r="AB173" s="14">
        <v>400</v>
      </c>
      <c r="AC173" s="14" t="str">
        <f t="shared" si="3"/>
        <v xml:space="preserve"> / PVC-O / PN16 / 400</v>
      </c>
      <c r="AD173" s="14">
        <v>8.8000000000000007</v>
      </c>
      <c r="AE173" s="14">
        <v>378.4</v>
      </c>
    </row>
    <row r="174" spans="25:31" x14ac:dyDescent="0.2">
      <c r="Y174" s="14"/>
      <c r="Z174" s="14" t="s">
        <v>133</v>
      </c>
      <c r="AA174" s="14" t="s">
        <v>19</v>
      </c>
      <c r="AB174" s="14">
        <v>450</v>
      </c>
      <c r="AC174" s="14" t="str">
        <f t="shared" si="3"/>
        <v xml:space="preserve"> / PVC-O / PN16 / 450</v>
      </c>
      <c r="AD174" s="14">
        <v>9.9</v>
      </c>
      <c r="AE174" s="14">
        <v>426</v>
      </c>
    </row>
    <row r="175" spans="25:31" x14ac:dyDescent="0.2">
      <c r="Y175" s="14"/>
      <c r="Z175" s="14" t="s">
        <v>133</v>
      </c>
      <c r="AA175" s="14" t="s">
        <v>19</v>
      </c>
      <c r="AB175" s="14">
        <v>500</v>
      </c>
      <c r="AC175" s="14" t="str">
        <f t="shared" si="3"/>
        <v xml:space="preserve"> / PVC-O / PN16 / 500</v>
      </c>
      <c r="AD175" s="14">
        <v>11</v>
      </c>
      <c r="AE175" s="14">
        <v>472.8</v>
      </c>
    </row>
    <row r="176" spans="25:31" x14ac:dyDescent="0.2">
      <c r="Y176" s="14"/>
      <c r="Z176" s="14" t="s">
        <v>133</v>
      </c>
      <c r="AA176" s="14" t="s">
        <v>19</v>
      </c>
      <c r="AB176" s="14">
        <v>630</v>
      </c>
      <c r="AC176" s="14" t="str">
        <f t="shared" si="3"/>
        <v xml:space="preserve"> / PVC-O / PN16 / 630</v>
      </c>
      <c r="AD176" s="14">
        <v>13.8</v>
      </c>
      <c r="AE176" s="14">
        <v>595.79999999999995</v>
      </c>
    </row>
    <row r="177" spans="25:31" x14ac:dyDescent="0.2">
      <c r="Y177" s="14"/>
      <c r="Z177" s="14" t="s">
        <v>133</v>
      </c>
      <c r="AA177" s="14" t="s">
        <v>19</v>
      </c>
      <c r="AB177" s="14">
        <v>710</v>
      </c>
      <c r="AC177" s="14" t="str">
        <f t="shared" si="3"/>
        <v xml:space="preserve"> / PVC-O / PN16 / 710</v>
      </c>
      <c r="AD177" s="14">
        <v>15.4</v>
      </c>
      <c r="AE177" s="14">
        <v>671.4</v>
      </c>
    </row>
    <row r="178" spans="25:31" x14ac:dyDescent="0.2">
      <c r="Y178" s="14"/>
      <c r="Z178" s="14" t="s">
        <v>133</v>
      </c>
      <c r="AA178" s="14" t="s">
        <v>19</v>
      </c>
      <c r="AB178" s="14">
        <v>800</v>
      </c>
      <c r="AC178" s="14" t="str">
        <f t="shared" si="3"/>
        <v xml:space="preserve"> / PVC-O / PN16 / 800</v>
      </c>
      <c r="AD178" s="14">
        <v>17.399999999999999</v>
      </c>
      <c r="AE178" s="14">
        <v>757.8</v>
      </c>
    </row>
    <row r="179" spans="25:31" x14ac:dyDescent="0.2">
      <c r="Y179" s="14"/>
      <c r="Z179" s="14" t="s">
        <v>133</v>
      </c>
      <c r="AA179" s="14" t="s">
        <v>20</v>
      </c>
      <c r="AB179" s="14">
        <v>90</v>
      </c>
      <c r="AC179" s="14" t="str">
        <f t="shared" si="3"/>
        <v xml:space="preserve"> / PVC-O / PN20 / 90</v>
      </c>
      <c r="AD179" s="14">
        <v>2.5</v>
      </c>
      <c r="AE179" s="14">
        <v>84</v>
      </c>
    </row>
    <row r="180" spans="25:31" x14ac:dyDescent="0.2">
      <c r="Y180" s="14"/>
      <c r="Z180" s="14" t="s">
        <v>133</v>
      </c>
      <c r="AA180" s="14" t="s">
        <v>20</v>
      </c>
      <c r="AB180" s="14">
        <v>110</v>
      </c>
      <c r="AC180" s="14" t="str">
        <f t="shared" si="3"/>
        <v xml:space="preserve"> / PVC-O / PN20 / 110</v>
      </c>
      <c r="AD180" s="14">
        <v>3.1</v>
      </c>
      <c r="AE180" s="14">
        <v>103.2</v>
      </c>
    </row>
    <row r="181" spans="25:31" x14ac:dyDescent="0.2">
      <c r="Y181" s="14"/>
      <c r="Z181" s="14" t="s">
        <v>133</v>
      </c>
      <c r="AA181" s="14" t="s">
        <v>20</v>
      </c>
      <c r="AB181" s="14">
        <v>125</v>
      </c>
      <c r="AC181" s="14" t="str">
        <f t="shared" si="3"/>
        <v xml:space="preserve"> / PVC-O / PN20 / 125</v>
      </c>
      <c r="AD181" s="14">
        <v>3.5</v>
      </c>
      <c r="AE181" s="14">
        <v>117</v>
      </c>
    </row>
    <row r="182" spans="25:31" x14ac:dyDescent="0.2">
      <c r="Y182" s="14"/>
      <c r="Z182" s="14" t="s">
        <v>133</v>
      </c>
      <c r="AA182" s="14" t="s">
        <v>20</v>
      </c>
      <c r="AB182" s="14">
        <v>140</v>
      </c>
      <c r="AC182" s="14" t="str">
        <f t="shared" si="3"/>
        <v xml:space="preserve"> / PVC-O / PN20 / 140</v>
      </c>
      <c r="AD182" s="14">
        <v>3.9</v>
      </c>
      <c r="AE182" s="14">
        <v>131.19999999999999</v>
      </c>
    </row>
    <row r="183" spans="25:31" x14ac:dyDescent="0.2">
      <c r="Y183" s="14"/>
      <c r="Z183" s="14" t="s">
        <v>133</v>
      </c>
      <c r="AA183" s="14" t="s">
        <v>20</v>
      </c>
      <c r="AB183" s="14">
        <v>160</v>
      </c>
      <c r="AC183" s="14" t="str">
        <f t="shared" si="3"/>
        <v xml:space="preserve"> / PVC-O / PN20 / 160</v>
      </c>
      <c r="AD183" s="14">
        <v>4.4000000000000004</v>
      </c>
      <c r="AE183" s="14">
        <v>150</v>
      </c>
    </row>
    <row r="184" spans="25:31" x14ac:dyDescent="0.2">
      <c r="Y184" s="14"/>
      <c r="Z184" s="14" t="s">
        <v>133</v>
      </c>
      <c r="AA184" s="14" t="s">
        <v>20</v>
      </c>
      <c r="AB184" s="14">
        <v>200</v>
      </c>
      <c r="AC184" s="14" t="str">
        <f t="shared" si="3"/>
        <v xml:space="preserve"> / PVC-O / PN20 / 200</v>
      </c>
      <c r="AD184" s="14">
        <v>5.5</v>
      </c>
      <c r="AE184" s="14">
        <v>187.4</v>
      </c>
    </row>
    <row r="185" spans="25:31" x14ac:dyDescent="0.2">
      <c r="Y185" s="14"/>
      <c r="Z185" s="14" t="s">
        <v>133</v>
      </c>
      <c r="AA185" s="14" t="s">
        <v>20</v>
      </c>
      <c r="AB185" s="14">
        <v>225</v>
      </c>
      <c r="AC185" s="14" t="str">
        <f t="shared" si="3"/>
        <v xml:space="preserve"> / PVC-O / PN20 / 225</v>
      </c>
      <c r="AD185" s="14">
        <v>6.2</v>
      </c>
      <c r="AE185" s="14">
        <v>210.8</v>
      </c>
    </row>
    <row r="186" spans="25:31" x14ac:dyDescent="0.2">
      <c r="Y186" s="14"/>
      <c r="Z186" s="14" t="s">
        <v>133</v>
      </c>
      <c r="AA186" s="14" t="s">
        <v>20</v>
      </c>
      <c r="AB186" s="14">
        <v>250</v>
      </c>
      <c r="AC186" s="14" t="str">
        <f t="shared" si="3"/>
        <v xml:space="preserve"> / PVC-O / PN20 / 250</v>
      </c>
      <c r="AD186" s="14">
        <v>6.9</v>
      </c>
      <c r="AE186" s="14">
        <v>234.2</v>
      </c>
    </row>
    <row r="187" spans="25:31" x14ac:dyDescent="0.2">
      <c r="Y187" s="14"/>
      <c r="Z187" s="14" t="s">
        <v>133</v>
      </c>
      <c r="AA187" s="14" t="s">
        <v>20</v>
      </c>
      <c r="AB187" s="14">
        <v>315</v>
      </c>
      <c r="AC187" s="14" t="str">
        <f t="shared" si="3"/>
        <v xml:space="preserve"> / PVC-O / PN20 / 315</v>
      </c>
      <c r="AD187" s="14">
        <v>8.6999999999999993</v>
      </c>
      <c r="AE187" s="14">
        <v>295.2</v>
      </c>
    </row>
    <row r="188" spans="25:31" x14ac:dyDescent="0.2">
      <c r="Y188" s="14"/>
      <c r="Z188" s="14" t="s">
        <v>133</v>
      </c>
      <c r="AA188" s="14" t="s">
        <v>20</v>
      </c>
      <c r="AB188" s="14">
        <v>355</v>
      </c>
      <c r="AC188" s="14" t="str">
        <f t="shared" si="3"/>
        <v xml:space="preserve"> / PVC-O / PN20 / 355</v>
      </c>
      <c r="AD188" s="14">
        <v>9.8000000000000007</v>
      </c>
      <c r="AE188" s="14">
        <v>332.4</v>
      </c>
    </row>
    <row r="189" spans="25:31" x14ac:dyDescent="0.2">
      <c r="Y189" s="14"/>
      <c r="Z189" s="14" t="s">
        <v>133</v>
      </c>
      <c r="AA189" s="14" t="s">
        <v>20</v>
      </c>
      <c r="AB189" s="14">
        <v>400</v>
      </c>
      <c r="AC189" s="14" t="str">
        <f t="shared" si="3"/>
        <v xml:space="preserve"> / PVC-O / PN20 / 400</v>
      </c>
      <c r="AD189" s="14">
        <v>11</v>
      </c>
      <c r="AE189" s="14">
        <v>374.8</v>
      </c>
    </row>
    <row r="190" spans="25:31" x14ac:dyDescent="0.2">
      <c r="Y190" s="14"/>
      <c r="Z190" s="14" t="s">
        <v>133</v>
      </c>
      <c r="AA190" s="14" t="s">
        <v>20</v>
      </c>
      <c r="AB190" s="14">
        <v>450</v>
      </c>
      <c r="AC190" s="14" t="str">
        <f t="shared" si="3"/>
        <v xml:space="preserve"> / PVC-O / PN20 / 450</v>
      </c>
      <c r="AD190" s="14">
        <v>12.4</v>
      </c>
      <c r="AE190" s="14">
        <v>421.4</v>
      </c>
    </row>
    <row r="191" spans="25:31" x14ac:dyDescent="0.2">
      <c r="Y191" s="14"/>
      <c r="Z191" s="14" t="s">
        <v>133</v>
      </c>
      <c r="AA191" s="14" t="s">
        <v>20</v>
      </c>
      <c r="AB191" s="14">
        <v>500</v>
      </c>
      <c r="AC191" s="14" t="str">
        <f t="shared" si="3"/>
        <v xml:space="preserve"> / PVC-O / PN20 / 500</v>
      </c>
      <c r="AD191" s="14">
        <v>13.7</v>
      </c>
      <c r="AE191" s="14">
        <v>468.6</v>
      </c>
    </row>
    <row r="192" spans="25:31" x14ac:dyDescent="0.2">
      <c r="Y192" s="14"/>
      <c r="Z192" s="14" t="s">
        <v>133</v>
      </c>
      <c r="AA192" s="14" t="s">
        <v>20</v>
      </c>
      <c r="AB192" s="14">
        <v>630</v>
      </c>
      <c r="AC192" s="14" t="str">
        <f t="shared" si="3"/>
        <v xml:space="preserve"> / PVC-O / PN20 / 630</v>
      </c>
      <c r="AD192" s="14">
        <v>17.3</v>
      </c>
      <c r="AE192" s="14">
        <v>590.4</v>
      </c>
    </row>
    <row r="193" spans="25:31" x14ac:dyDescent="0.2">
      <c r="Y193" s="14"/>
      <c r="Z193" s="14" t="s">
        <v>133</v>
      </c>
      <c r="AA193" s="14" t="s">
        <v>20</v>
      </c>
      <c r="AB193" s="14">
        <v>710</v>
      </c>
      <c r="AC193" s="14" t="str">
        <f t="shared" si="3"/>
        <v xml:space="preserve"> / PVC-O / PN20 / 710</v>
      </c>
      <c r="AD193" s="14">
        <v>19.2</v>
      </c>
      <c r="AE193" s="14">
        <v>665.6</v>
      </c>
    </row>
    <row r="194" spans="25:31" x14ac:dyDescent="0.2">
      <c r="Y194" s="14"/>
      <c r="Z194" s="14" t="s">
        <v>133</v>
      </c>
      <c r="AA194" s="14" t="s">
        <v>20</v>
      </c>
      <c r="AB194" s="14">
        <v>800</v>
      </c>
      <c r="AC194" s="14" t="str">
        <f t="shared" si="3"/>
        <v xml:space="preserve"> / PVC-O / PN20 / 800</v>
      </c>
      <c r="AD194" s="14">
        <v>21.6</v>
      </c>
      <c r="AE194" s="14">
        <v>750.4</v>
      </c>
    </row>
    <row r="195" spans="25:31" x14ac:dyDescent="0.2">
      <c r="Y195" s="14"/>
      <c r="Z195" s="14" t="s">
        <v>133</v>
      </c>
      <c r="AA195" s="14" t="s">
        <v>136</v>
      </c>
      <c r="AB195" s="14">
        <v>90</v>
      </c>
      <c r="AC195" s="14" t="str">
        <f t="shared" ref="AC195:AC210" si="4">CONCATENATE(Y195," / ", Z195," / ",AA195," / ",AB195)</f>
        <v xml:space="preserve"> / PVC-O / PN25 / 90</v>
      </c>
      <c r="AD195" s="14">
        <v>3.1</v>
      </c>
      <c r="AE195" s="14">
        <v>82.2</v>
      </c>
    </row>
    <row r="196" spans="25:31" x14ac:dyDescent="0.2">
      <c r="Y196" s="14"/>
      <c r="Z196" s="14" t="s">
        <v>133</v>
      </c>
      <c r="AA196" s="14" t="s">
        <v>136</v>
      </c>
      <c r="AB196" s="14">
        <v>110</v>
      </c>
      <c r="AC196" s="14" t="str">
        <f t="shared" si="4"/>
        <v xml:space="preserve"> / PVC-O / PN25 / 110</v>
      </c>
      <c r="AD196" s="14">
        <v>3.8</v>
      </c>
      <c r="AE196" s="14">
        <v>101.4</v>
      </c>
    </row>
    <row r="197" spans="25:31" x14ac:dyDescent="0.2">
      <c r="Y197" s="14"/>
      <c r="Z197" s="14" t="s">
        <v>133</v>
      </c>
      <c r="AA197" s="14" t="s">
        <v>136</v>
      </c>
      <c r="AB197" s="14">
        <v>125</v>
      </c>
      <c r="AC197" s="14" t="str">
        <f t="shared" si="4"/>
        <v xml:space="preserve"> / PVC-O / PN25 / 125</v>
      </c>
      <c r="AD197" s="14">
        <v>4.3</v>
      </c>
      <c r="AE197" s="14">
        <v>115.2</v>
      </c>
    </row>
    <row r="198" spans="25:31" x14ac:dyDescent="0.2">
      <c r="Y198" s="14"/>
      <c r="Z198" s="14" t="s">
        <v>133</v>
      </c>
      <c r="AA198" s="14" t="s">
        <v>136</v>
      </c>
      <c r="AB198" s="14">
        <v>140</v>
      </c>
      <c r="AC198" s="14" t="str">
        <f t="shared" si="4"/>
        <v xml:space="preserve"> / PVC-O / PN25 / 140</v>
      </c>
      <c r="AD198" s="14">
        <v>4.8</v>
      </c>
      <c r="AE198" s="14">
        <v>129.19999999999999</v>
      </c>
    </row>
    <row r="199" spans="25:31" x14ac:dyDescent="0.2">
      <c r="Y199" s="14"/>
      <c r="Z199" s="14" t="s">
        <v>133</v>
      </c>
      <c r="AA199" s="14" t="s">
        <v>136</v>
      </c>
      <c r="AB199" s="14">
        <v>160</v>
      </c>
      <c r="AC199" s="14" t="str">
        <f t="shared" si="4"/>
        <v xml:space="preserve"> / PVC-O / PN25 / 160</v>
      </c>
      <c r="AD199" s="14">
        <v>5.5</v>
      </c>
      <c r="AE199" s="14">
        <v>147.6</v>
      </c>
    </row>
    <row r="200" spans="25:31" x14ac:dyDescent="0.2">
      <c r="Y200" s="14"/>
      <c r="Z200" s="14" t="s">
        <v>133</v>
      </c>
      <c r="AA200" s="14" t="s">
        <v>136</v>
      </c>
      <c r="AB200" s="14">
        <v>200</v>
      </c>
      <c r="AC200" s="14" t="str">
        <f t="shared" si="4"/>
        <v xml:space="preserve"> / PVC-O / PN25 / 200</v>
      </c>
      <c r="AD200" s="14">
        <v>6.9</v>
      </c>
      <c r="AE200" s="14">
        <v>184.4</v>
      </c>
    </row>
    <row r="201" spans="25:31" x14ac:dyDescent="0.2">
      <c r="Y201" s="14"/>
      <c r="Z201" s="14" t="s">
        <v>133</v>
      </c>
      <c r="AA201" s="14" t="s">
        <v>136</v>
      </c>
      <c r="AB201" s="14">
        <v>225</v>
      </c>
      <c r="AC201" s="14" t="str">
        <f t="shared" si="4"/>
        <v xml:space="preserve"> / PVC-O / PN25 / 225</v>
      </c>
      <c r="AD201" s="14">
        <v>7.7</v>
      </c>
      <c r="AE201" s="14">
        <v>207.4</v>
      </c>
    </row>
    <row r="202" spans="25:31" x14ac:dyDescent="0.2">
      <c r="Y202" s="14"/>
      <c r="Z202" s="14" t="s">
        <v>133</v>
      </c>
      <c r="AA202" s="14" t="s">
        <v>136</v>
      </c>
      <c r="AB202" s="14">
        <v>250</v>
      </c>
      <c r="AC202" s="14" t="str">
        <f t="shared" si="4"/>
        <v xml:space="preserve"> / PVC-O / PN25 / 250</v>
      </c>
      <c r="AD202" s="14">
        <v>8.6</v>
      </c>
      <c r="AE202" s="14">
        <v>230.6</v>
      </c>
    </row>
    <row r="203" spans="25:31" x14ac:dyDescent="0.2">
      <c r="Y203" s="14"/>
      <c r="Z203" s="14" t="s">
        <v>133</v>
      </c>
      <c r="AA203" s="14" t="s">
        <v>136</v>
      </c>
      <c r="AB203" s="14">
        <v>315</v>
      </c>
      <c r="AC203" s="14" t="str">
        <f t="shared" si="4"/>
        <v xml:space="preserve"> / PVC-O / PN25 / 315</v>
      </c>
      <c r="AD203" s="14">
        <v>10.8</v>
      </c>
      <c r="AE203" s="14">
        <v>290.60000000000002</v>
      </c>
    </row>
    <row r="204" spans="25:31" x14ac:dyDescent="0.2">
      <c r="Y204" s="14"/>
      <c r="Z204" s="14" t="s">
        <v>133</v>
      </c>
      <c r="AA204" s="14" t="s">
        <v>136</v>
      </c>
      <c r="AB204" s="14">
        <v>355</v>
      </c>
      <c r="AC204" s="14" t="str">
        <f t="shared" si="4"/>
        <v xml:space="preserve"> / PVC-O / PN25 / 355</v>
      </c>
      <c r="AD204" s="14">
        <v>12.2</v>
      </c>
      <c r="AE204" s="14">
        <v>327.2</v>
      </c>
    </row>
    <row r="205" spans="25:31" x14ac:dyDescent="0.2">
      <c r="Y205" s="14"/>
      <c r="Z205" s="14" t="s">
        <v>133</v>
      </c>
      <c r="AA205" s="14" t="s">
        <v>136</v>
      </c>
      <c r="AB205" s="14">
        <v>400</v>
      </c>
      <c r="AC205" s="14" t="str">
        <f t="shared" si="4"/>
        <v xml:space="preserve"> / PVC-O / PN25 / 400</v>
      </c>
      <c r="AD205" s="14">
        <v>13.7</v>
      </c>
      <c r="AE205" s="14">
        <v>369</v>
      </c>
    </row>
    <row r="206" spans="25:31" x14ac:dyDescent="0.2">
      <c r="Y206" s="14"/>
      <c r="Z206" s="14" t="s">
        <v>133</v>
      </c>
      <c r="AA206" s="14" t="s">
        <v>136</v>
      </c>
      <c r="AB206" s="14">
        <v>450</v>
      </c>
      <c r="AC206" s="14" t="str">
        <f t="shared" si="4"/>
        <v xml:space="preserve"> / PVC-O / PN25 / 450</v>
      </c>
      <c r="AD206" s="14">
        <v>15.4</v>
      </c>
      <c r="AE206" s="14">
        <v>415</v>
      </c>
    </row>
    <row r="207" spans="25:31" x14ac:dyDescent="0.2">
      <c r="Y207" s="14"/>
      <c r="Z207" s="14" t="s">
        <v>133</v>
      </c>
      <c r="AA207" s="14" t="s">
        <v>136</v>
      </c>
      <c r="AB207" s="14">
        <v>500</v>
      </c>
      <c r="AC207" s="14" t="str">
        <f t="shared" si="4"/>
        <v xml:space="preserve"> / PVC-O / PN25 / 500</v>
      </c>
      <c r="AD207" s="14">
        <v>17.100000000000001</v>
      </c>
      <c r="AE207" s="14">
        <v>461.2</v>
      </c>
    </row>
    <row r="208" spans="25:31" x14ac:dyDescent="0.2">
      <c r="Y208" s="14"/>
      <c r="Z208" s="14" t="s">
        <v>133</v>
      </c>
      <c r="AA208" s="14" t="s">
        <v>136</v>
      </c>
      <c r="AB208" s="14">
        <v>630</v>
      </c>
      <c r="AC208" s="14" t="str">
        <f t="shared" si="4"/>
        <v xml:space="preserve"> / PVC-O / PN25 / 630</v>
      </c>
      <c r="AD208" s="14">
        <v>21.6</v>
      </c>
      <c r="AE208" s="14">
        <v>581</v>
      </c>
    </row>
    <row r="209" spans="25:31" x14ac:dyDescent="0.2">
      <c r="Y209" s="14"/>
      <c r="Z209" s="14" t="s">
        <v>133</v>
      </c>
      <c r="AA209" s="14" t="s">
        <v>136</v>
      </c>
      <c r="AB209" s="14">
        <v>710</v>
      </c>
      <c r="AC209" s="14" t="str">
        <f t="shared" si="4"/>
        <v xml:space="preserve"> / PVC-O / PN25 / 710</v>
      </c>
      <c r="AD209" s="14">
        <v>24.4</v>
      </c>
      <c r="AE209" s="14">
        <v>654.6</v>
      </c>
    </row>
    <row r="210" spans="25:31" x14ac:dyDescent="0.2">
      <c r="Y210" s="14"/>
      <c r="Z210" s="14" t="s">
        <v>133</v>
      </c>
      <c r="AA210" s="14" t="s">
        <v>136</v>
      </c>
      <c r="AB210" s="14">
        <v>800</v>
      </c>
      <c r="AC210" s="14" t="str">
        <f t="shared" si="4"/>
        <v xml:space="preserve"> / PVC-O / PN25 / 800</v>
      </c>
      <c r="AD210" s="14" t="s">
        <v>26</v>
      </c>
      <c r="AE210" s="14" t="s">
        <v>26</v>
      </c>
    </row>
  </sheetData>
  <autoFilter ref="A1:AH208"/>
  <mergeCells count="25">
    <mergeCell ref="A53:J53"/>
    <mergeCell ref="I24:J24"/>
    <mergeCell ref="K24:L24"/>
    <mergeCell ref="A54:B54"/>
    <mergeCell ref="C54:D54"/>
    <mergeCell ref="E54:F54"/>
    <mergeCell ref="G54:H54"/>
    <mergeCell ref="A24:B24"/>
    <mergeCell ref="C24:D24"/>
    <mergeCell ref="E24:F24"/>
    <mergeCell ref="G24:H24"/>
    <mergeCell ref="I54:J54"/>
    <mergeCell ref="I40:J40"/>
    <mergeCell ref="K40:L40"/>
    <mergeCell ref="A39:L39"/>
    <mergeCell ref="K3:L3"/>
    <mergeCell ref="I3:J3"/>
    <mergeCell ref="A2:L2"/>
    <mergeCell ref="A3:B3"/>
    <mergeCell ref="A40:B40"/>
    <mergeCell ref="C40:D40"/>
    <mergeCell ref="C3:D3"/>
    <mergeCell ref="E3:F3"/>
    <mergeCell ref="G3:H3"/>
    <mergeCell ref="A23:L23"/>
  </mergeCells>
  <hyperlinks>
    <hyperlink ref="N39" r:id="rId1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B2" sqref="B2:E38"/>
    </sheetView>
  </sheetViews>
  <sheetFormatPr defaultRowHeight="12.75" x14ac:dyDescent="0.2"/>
  <cols>
    <col min="1" max="1" width="9.140625" style="76"/>
    <col min="2" max="2" width="11.5703125" customWidth="1"/>
    <col min="3" max="3" width="10.85546875" customWidth="1"/>
    <col min="4" max="4" width="10.140625" customWidth="1"/>
    <col min="5" max="5" width="11.42578125" customWidth="1"/>
  </cols>
  <sheetData>
    <row r="1" spans="2:5" s="76" customFormat="1" ht="13.5" thickBot="1" x14ac:dyDescent="0.25"/>
    <row r="2" spans="2:5" ht="13.5" thickBot="1" x14ac:dyDescent="0.25">
      <c r="B2" s="188" t="s">
        <v>35</v>
      </c>
      <c r="C2" s="124" t="s">
        <v>34</v>
      </c>
      <c r="D2" s="124" t="s">
        <v>151</v>
      </c>
      <c r="E2" s="189" t="s">
        <v>145</v>
      </c>
    </row>
    <row r="3" spans="2:5" x14ac:dyDescent="0.2">
      <c r="B3" s="190" t="s">
        <v>138</v>
      </c>
      <c r="C3" s="154" t="s">
        <v>17</v>
      </c>
      <c r="D3" s="198">
        <v>100</v>
      </c>
      <c r="E3" s="191">
        <v>0.1</v>
      </c>
    </row>
    <row r="4" spans="2:5" x14ac:dyDescent="0.2">
      <c r="B4" s="192" t="s">
        <v>138</v>
      </c>
      <c r="C4" s="137" t="s">
        <v>17</v>
      </c>
      <c r="D4" s="199">
        <v>150</v>
      </c>
      <c r="E4" s="193">
        <v>0.15</v>
      </c>
    </row>
    <row r="5" spans="2:5" x14ac:dyDescent="0.2">
      <c r="B5" s="194" t="s">
        <v>138</v>
      </c>
      <c r="C5" s="131" t="s">
        <v>17</v>
      </c>
      <c r="D5" s="200">
        <v>200</v>
      </c>
      <c r="E5" s="195">
        <v>0.2</v>
      </c>
    </row>
    <row r="6" spans="2:5" x14ac:dyDescent="0.2">
      <c r="B6" s="192" t="s">
        <v>138</v>
      </c>
      <c r="C6" s="137" t="s">
        <v>17</v>
      </c>
      <c r="D6" s="199">
        <v>250</v>
      </c>
      <c r="E6" s="193">
        <v>0.25</v>
      </c>
    </row>
    <row r="7" spans="2:5" x14ac:dyDescent="0.2">
      <c r="B7" s="194" t="s">
        <v>138</v>
      </c>
      <c r="C7" s="131" t="s">
        <v>17</v>
      </c>
      <c r="D7" s="200">
        <v>300</v>
      </c>
      <c r="E7" s="195">
        <v>0.3</v>
      </c>
    </row>
    <row r="8" spans="2:5" x14ac:dyDescent="0.2">
      <c r="B8" s="192" t="s">
        <v>138</v>
      </c>
      <c r="C8" s="137" t="s">
        <v>17</v>
      </c>
      <c r="D8" s="199">
        <v>375</v>
      </c>
      <c r="E8" s="193">
        <v>0.375</v>
      </c>
    </row>
    <row r="9" spans="2:5" s="76" customFormat="1" x14ac:dyDescent="0.2">
      <c r="B9" s="194" t="s">
        <v>138</v>
      </c>
      <c r="C9" s="131" t="s">
        <v>142</v>
      </c>
      <c r="D9" s="200">
        <v>100</v>
      </c>
      <c r="E9" s="195">
        <v>0.1</v>
      </c>
    </row>
    <row r="10" spans="2:5" s="76" customFormat="1" x14ac:dyDescent="0.2">
      <c r="B10" s="192" t="s">
        <v>138</v>
      </c>
      <c r="C10" s="137" t="s">
        <v>142</v>
      </c>
      <c r="D10" s="199">
        <v>150</v>
      </c>
      <c r="E10" s="193">
        <v>0.15</v>
      </c>
    </row>
    <row r="11" spans="2:5" s="76" customFormat="1" x14ac:dyDescent="0.2">
      <c r="B11" s="194" t="s">
        <v>138</v>
      </c>
      <c r="C11" s="131" t="s">
        <v>142</v>
      </c>
      <c r="D11" s="200">
        <v>200</v>
      </c>
      <c r="E11" s="195">
        <v>0.2</v>
      </c>
    </row>
    <row r="12" spans="2:5" s="76" customFormat="1" x14ac:dyDescent="0.2">
      <c r="B12" s="192" t="s">
        <v>138</v>
      </c>
      <c r="C12" s="137" t="s">
        <v>142</v>
      </c>
      <c r="D12" s="199">
        <v>250</v>
      </c>
      <c r="E12" s="193">
        <v>0.25</v>
      </c>
    </row>
    <row r="13" spans="2:5" s="76" customFormat="1" x14ac:dyDescent="0.2">
      <c r="B13" s="194" t="s">
        <v>138</v>
      </c>
      <c r="C13" s="131" t="s">
        <v>142</v>
      </c>
      <c r="D13" s="200">
        <v>300</v>
      </c>
      <c r="E13" s="195">
        <v>0.3</v>
      </c>
    </row>
    <row r="14" spans="2:5" s="76" customFormat="1" x14ac:dyDescent="0.2">
      <c r="B14" s="192" t="s">
        <v>138</v>
      </c>
      <c r="C14" s="137" t="s">
        <v>142</v>
      </c>
      <c r="D14" s="199">
        <v>375</v>
      </c>
      <c r="E14" s="193">
        <v>0.375</v>
      </c>
    </row>
    <row r="15" spans="2:5" x14ac:dyDescent="0.2">
      <c r="B15" s="194" t="s">
        <v>138</v>
      </c>
      <c r="C15" s="131" t="s">
        <v>141</v>
      </c>
      <c r="D15" s="200">
        <v>100</v>
      </c>
      <c r="E15" s="195">
        <v>0.1</v>
      </c>
    </row>
    <row r="16" spans="2:5" x14ac:dyDescent="0.2">
      <c r="B16" s="192" t="s">
        <v>138</v>
      </c>
      <c r="C16" s="137" t="s">
        <v>141</v>
      </c>
      <c r="D16" s="199">
        <v>150</v>
      </c>
      <c r="E16" s="193">
        <v>0.15</v>
      </c>
    </row>
    <row r="17" spans="2:5" x14ac:dyDescent="0.2">
      <c r="B17" s="194" t="s">
        <v>138</v>
      </c>
      <c r="C17" s="131" t="s">
        <v>141</v>
      </c>
      <c r="D17" s="200">
        <v>200</v>
      </c>
      <c r="E17" s="195">
        <v>0.2</v>
      </c>
    </row>
    <row r="18" spans="2:5" x14ac:dyDescent="0.2">
      <c r="B18" s="192" t="s">
        <v>138</v>
      </c>
      <c r="C18" s="137" t="s">
        <v>141</v>
      </c>
      <c r="D18" s="199">
        <v>250</v>
      </c>
      <c r="E18" s="193">
        <v>0.25</v>
      </c>
    </row>
    <row r="19" spans="2:5" x14ac:dyDescent="0.2">
      <c r="B19" s="194" t="s">
        <v>138</v>
      </c>
      <c r="C19" s="131" t="s">
        <v>141</v>
      </c>
      <c r="D19" s="200">
        <v>300</v>
      </c>
      <c r="E19" s="195">
        <v>0.3</v>
      </c>
    </row>
    <row r="20" spans="2:5" x14ac:dyDescent="0.2">
      <c r="B20" s="192" t="s">
        <v>138</v>
      </c>
      <c r="C20" s="137" t="s">
        <v>141</v>
      </c>
      <c r="D20" s="199">
        <v>375</v>
      </c>
      <c r="E20" s="193">
        <v>0.375</v>
      </c>
    </row>
    <row r="21" spans="2:5" x14ac:dyDescent="0.2">
      <c r="B21" s="194" t="s">
        <v>139</v>
      </c>
      <c r="C21" s="131" t="s">
        <v>142</v>
      </c>
      <c r="D21" s="200">
        <v>100</v>
      </c>
      <c r="E21" s="195">
        <v>0.1</v>
      </c>
    </row>
    <row r="22" spans="2:5" x14ac:dyDescent="0.2">
      <c r="B22" s="192" t="s">
        <v>139</v>
      </c>
      <c r="C22" s="137" t="s">
        <v>142</v>
      </c>
      <c r="D22" s="199">
        <v>150</v>
      </c>
      <c r="E22" s="193">
        <v>0.15</v>
      </c>
    </row>
    <row r="23" spans="2:5" x14ac:dyDescent="0.2">
      <c r="B23" s="194" t="s">
        <v>139</v>
      </c>
      <c r="C23" s="131" t="s">
        <v>142</v>
      </c>
      <c r="D23" s="200">
        <v>200</v>
      </c>
      <c r="E23" s="195">
        <v>0.2</v>
      </c>
    </row>
    <row r="24" spans="2:5" x14ac:dyDescent="0.2">
      <c r="B24" s="192" t="s">
        <v>139</v>
      </c>
      <c r="C24" s="137" t="s">
        <v>142</v>
      </c>
      <c r="D24" s="199">
        <v>250</v>
      </c>
      <c r="E24" s="193">
        <v>0.25</v>
      </c>
    </row>
    <row r="25" spans="2:5" x14ac:dyDescent="0.2">
      <c r="B25" s="194" t="s">
        <v>139</v>
      </c>
      <c r="C25" s="131" t="s">
        <v>142</v>
      </c>
      <c r="D25" s="200">
        <v>300</v>
      </c>
      <c r="E25" s="195">
        <v>0.3</v>
      </c>
    </row>
    <row r="26" spans="2:5" x14ac:dyDescent="0.2">
      <c r="B26" s="192" t="s">
        <v>139</v>
      </c>
      <c r="C26" s="137" t="s">
        <v>142</v>
      </c>
      <c r="D26" s="199">
        <v>375</v>
      </c>
      <c r="E26" s="193">
        <v>0.375</v>
      </c>
    </row>
    <row r="27" spans="2:5" x14ac:dyDescent="0.2">
      <c r="B27" s="194" t="s">
        <v>139</v>
      </c>
      <c r="C27" s="131" t="s">
        <v>141</v>
      </c>
      <c r="D27" s="200">
        <v>100</v>
      </c>
      <c r="E27" s="195">
        <v>0.1</v>
      </c>
    </row>
    <row r="28" spans="2:5" x14ac:dyDescent="0.2">
      <c r="B28" s="192" t="s">
        <v>139</v>
      </c>
      <c r="C28" s="137" t="s">
        <v>141</v>
      </c>
      <c r="D28" s="199">
        <v>150</v>
      </c>
      <c r="E28" s="193">
        <v>0.15</v>
      </c>
    </row>
    <row r="29" spans="2:5" x14ac:dyDescent="0.2">
      <c r="B29" s="194" t="s">
        <v>139</v>
      </c>
      <c r="C29" s="131" t="s">
        <v>141</v>
      </c>
      <c r="D29" s="200">
        <v>200</v>
      </c>
      <c r="E29" s="195">
        <v>0.2</v>
      </c>
    </row>
    <row r="30" spans="2:5" x14ac:dyDescent="0.2">
      <c r="B30" s="192" t="s">
        <v>139</v>
      </c>
      <c r="C30" s="137" t="s">
        <v>141</v>
      </c>
      <c r="D30" s="199">
        <v>250</v>
      </c>
      <c r="E30" s="193">
        <v>0.25</v>
      </c>
    </row>
    <row r="31" spans="2:5" x14ac:dyDescent="0.2">
      <c r="B31" s="194" t="s">
        <v>139</v>
      </c>
      <c r="C31" s="131" t="s">
        <v>141</v>
      </c>
      <c r="D31" s="200">
        <v>300</v>
      </c>
      <c r="E31" s="195">
        <v>0.3</v>
      </c>
    </row>
    <row r="32" spans="2:5" x14ac:dyDescent="0.2">
      <c r="B32" s="192" t="s">
        <v>139</v>
      </c>
      <c r="C32" s="137" t="s">
        <v>141</v>
      </c>
      <c r="D32" s="199">
        <v>375</v>
      </c>
      <c r="E32" s="193">
        <v>0.375</v>
      </c>
    </row>
    <row r="33" spans="2:5" x14ac:dyDescent="0.2">
      <c r="B33" s="194" t="s">
        <v>139</v>
      </c>
      <c r="C33" s="131" t="s">
        <v>122</v>
      </c>
      <c r="D33" s="200">
        <v>100</v>
      </c>
      <c r="E33" s="195">
        <v>0.1</v>
      </c>
    </row>
    <row r="34" spans="2:5" x14ac:dyDescent="0.2">
      <c r="B34" s="192" t="s">
        <v>139</v>
      </c>
      <c r="C34" s="137" t="s">
        <v>122</v>
      </c>
      <c r="D34" s="199">
        <v>150</v>
      </c>
      <c r="E34" s="193">
        <v>0.15</v>
      </c>
    </row>
    <row r="35" spans="2:5" x14ac:dyDescent="0.2">
      <c r="B35" s="194" t="s">
        <v>139</v>
      </c>
      <c r="C35" s="131" t="s">
        <v>122</v>
      </c>
      <c r="D35" s="200">
        <v>200</v>
      </c>
      <c r="E35" s="195">
        <v>0.2</v>
      </c>
    </row>
    <row r="36" spans="2:5" x14ac:dyDescent="0.2">
      <c r="B36" s="192" t="s">
        <v>139</v>
      </c>
      <c r="C36" s="137" t="s">
        <v>122</v>
      </c>
      <c r="D36" s="199">
        <v>250</v>
      </c>
      <c r="E36" s="193">
        <v>0.25</v>
      </c>
    </row>
    <row r="37" spans="2:5" x14ac:dyDescent="0.2">
      <c r="B37" s="194" t="s">
        <v>139</v>
      </c>
      <c r="C37" s="131" t="s">
        <v>122</v>
      </c>
      <c r="D37" s="200">
        <v>300</v>
      </c>
      <c r="E37" s="195">
        <v>0.3</v>
      </c>
    </row>
    <row r="38" spans="2:5" ht="13.5" thickBot="1" x14ac:dyDescent="0.25">
      <c r="B38" s="196" t="s">
        <v>139</v>
      </c>
      <c r="C38" s="145" t="s">
        <v>122</v>
      </c>
      <c r="D38" s="201">
        <v>375</v>
      </c>
      <c r="E38" s="197">
        <v>0.375</v>
      </c>
    </row>
  </sheetData>
  <pageMargins left="0.7" right="0.7" top="0.75" bottom="0.75" header="0.3" footer="0.3"/>
  <pageSetup paperSize="9" orientation="portrait" r:id="rId1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E1033FFEF2A344D5AAFC45AA6EE3561E" version="1.0.0">
  <systemFields>
    <field name="Objective-Id">
      <value order="0">A9707790</value>
    </field>
    <field name="Objective-Title">
      <value order="0">IT-7 TS7.1 a,b,c,d Pressure Test Forms v1.0 (June 2019)</value>
    </field>
    <field name="Objective-Description">
      <value order="0"/>
    </field>
    <field name="Objective-CreationStamp">
      <value order="0">2018-11-04T21:38:28Z</value>
    </field>
    <field name="Objective-IsApproved">
      <value order="0">false</value>
    </field>
    <field name="Objective-IsPublished">
      <value order="0">true</value>
    </field>
    <field name="Objective-DatePublished">
      <value order="0">2019-05-21T04:21:27Z</value>
    </field>
    <field name="Objective-ModificationStamp">
      <value order="0">2019-05-21T04:21:27Z</value>
    </field>
    <field name="Objective-Owner">
      <value order="0">Natalie Rooseboom</value>
    </field>
    <field name="Objective-Path">
      <value order="0">TCC Global Folder:3. Projects and Contracts:Infrastructure Development Code (IDC) Improvement Projects:Action 1 - Changes to the IDC:IDC Projects - underway - some filing required:0004 Documents for Toolbox</value>
    </field>
    <field name="Objective-Parent">
      <value order="0">0004 Documents for Toolbox</value>
    </field>
    <field name="Objective-State">
      <value order="0">Published</value>
    </field>
    <field name="Objective-VersionId">
      <value order="0">vA11373404</value>
    </field>
    <field name="Objective-Version">
      <value order="0">2.0</value>
    </field>
    <field name="Objective-VersionNumber">
      <value order="0">10</value>
    </field>
    <field name="Objective-VersionComment">
      <value order="0"/>
    </field>
    <field name="Objective-FileNumber">
      <value order="0">qA446802</value>
    </field>
    <field name="Objective-Classification">
      <value order="0">Staff</value>
    </field>
    <field name="Objective-Caveats">
      <value order="0"/>
    </field>
  </systemFields>
  <catalogues>
    <catalogue name="Business Document Type Catalogue" type="type" ori="id:cA25">
      <field name="Objective-Business Type">
        <value order="0"/>
      </field>
      <field name="Objective-Date on Document">
        <value order="0"/>
      </field>
      <field name="Objective-Date Received">
        <value order="0"/>
      </field>
      <field name="Objective-Ozone Contact">
        <value order="0"/>
      </field>
      <field name="Objective-Internal Reference">
        <value order="0"/>
      </field>
      <field name="Objective-Hardcopy Location">
        <value order="0"/>
      </field>
      <field name="Objective-User Disposed">
        <value order="0"/>
      </field>
      <field name="Objective-AssetID">
        <value order="0"/>
      </field>
      <field name="Objective-OzoneID">
        <value order="0"/>
      </field>
      <field name="Objective-EsriAttachmentId">
        <value order="0"/>
      </field>
      <field name="Objective-EsriId">
        <value order="0"/>
      </field>
      <field name="Objective-WorkOrderID">
        <value order="0"/>
      </field>
      <field name="Objective-Connect Creator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1033FFEF2A344D5AAFC45AA6EE356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TS7.1a Automated sheet</vt:lpstr>
      <vt:lpstr>TS7.1b Automated sheet</vt:lpstr>
      <vt:lpstr>TS7.1c Automated sheet</vt:lpstr>
      <vt:lpstr>TS7.1d Automated sheet</vt:lpstr>
      <vt:lpstr>Manual tables</vt:lpstr>
      <vt:lpstr>PE Pipe Dimensions</vt:lpstr>
      <vt:lpstr>VlookupTables</vt:lpstr>
      <vt:lpstr>PVC Pipe Dimensions</vt:lpstr>
      <vt:lpstr>Table for sheet a</vt:lpstr>
      <vt:lpstr>VlookupTablePVC</vt:lpstr>
      <vt:lpstr>'PE Pipe Dimensions'!Print_Area</vt:lpstr>
      <vt:lpstr>'TS7.1a Automated sheet'!Print_Area</vt:lpstr>
      <vt:lpstr>'TS7.1b Automated sheet'!Print_Area</vt:lpstr>
      <vt:lpstr>'TS7.1c Automated sheet'!Print_Area</vt:lpstr>
      <vt:lpstr>'TS7.1d Automated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Grant</dc:creator>
  <cp:lastModifiedBy>Natalie Rooseboom</cp:lastModifiedBy>
  <cp:lastPrinted>2019-05-21T04:20:37Z</cp:lastPrinted>
  <dcterms:created xsi:type="dcterms:W3CDTF">2016-09-05T22:37:08Z</dcterms:created>
  <dcterms:modified xsi:type="dcterms:W3CDTF">2019-05-21T04:21:19Z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A9707790</vt:lpwstr>
  </property>
  <property fmtid="{D5CDD505-2E9C-101B-9397-08002B2CF9AE}" pid="4" name="Objective-Title">
    <vt:lpwstr>IT-7 TS7.1 a,b,c,d Pressure Test Forms v1.0 (June 2019)</vt:lpwstr>
  </property>
  <property fmtid="{D5CDD505-2E9C-101B-9397-08002B2CF9AE}" pid="5" name="Objective-Description">
    <vt:lpwstr/>
  </property>
  <property fmtid="{D5CDD505-2E9C-101B-9397-08002B2CF9AE}" pid="6" name="Objective-CreationStamp">
    <vt:filetime>2019-01-24T22:47:18Z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2019-05-21T04:21:27Z</vt:filetime>
  </property>
  <property fmtid="{D5CDD505-2E9C-101B-9397-08002B2CF9AE}" pid="10" name="Objective-ModificationStamp">
    <vt:filetime>2019-05-21T04:21:27Z</vt:filetime>
  </property>
  <property fmtid="{D5CDD505-2E9C-101B-9397-08002B2CF9AE}" pid="11" name="Objective-Owner">
    <vt:lpwstr>Natalie Rooseboom</vt:lpwstr>
  </property>
  <property fmtid="{D5CDD505-2E9C-101B-9397-08002B2CF9AE}" pid="12" name="Objective-Path">
    <vt:lpwstr>TCC Global Folder:3. Projects and Contracts:Infrastructure Development Code (IDC) Improvement Projects:Action 1 - Changes to the IDC:IDC Projects - underway - some filing required:0004 Documents for Toolbox:</vt:lpwstr>
  </property>
  <property fmtid="{D5CDD505-2E9C-101B-9397-08002B2CF9AE}" pid="13" name="Objective-Parent">
    <vt:lpwstr>0004 Documents for Toolbox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vA11373404</vt:lpwstr>
  </property>
  <property fmtid="{D5CDD505-2E9C-101B-9397-08002B2CF9AE}" pid="16" name="Objective-Version">
    <vt:lpwstr>2.0</vt:lpwstr>
  </property>
  <property fmtid="{D5CDD505-2E9C-101B-9397-08002B2CF9AE}" pid="17" name="Objective-VersionNumber">
    <vt:r8>10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Staff]</vt:lpwstr>
  </property>
  <property fmtid="{D5CDD505-2E9C-101B-9397-08002B2CF9AE}" pid="21" name="Objective-Caveats">
    <vt:lpwstr/>
  </property>
  <property fmtid="{D5CDD505-2E9C-101B-9397-08002B2CF9AE}" pid="22" name="Objective-Business Type">
    <vt:lpwstr/>
  </property>
  <property fmtid="{D5CDD505-2E9C-101B-9397-08002B2CF9AE}" pid="23" name="Objective-Date on Document">
    <vt:lpwstr/>
  </property>
  <property fmtid="{D5CDD505-2E9C-101B-9397-08002B2CF9AE}" pid="24" name="Objective-Date Received">
    <vt:lpwstr/>
  </property>
  <property fmtid="{D5CDD505-2E9C-101B-9397-08002B2CF9AE}" pid="25" name="Objective-Ozone Contact">
    <vt:lpwstr/>
  </property>
  <property fmtid="{D5CDD505-2E9C-101B-9397-08002B2CF9AE}" pid="26" name="Objective-Internal Reference">
    <vt:lpwstr/>
  </property>
  <property fmtid="{D5CDD505-2E9C-101B-9397-08002B2CF9AE}" pid="27" name="Objective-Hardcopy Location">
    <vt:lpwstr/>
  </property>
  <property fmtid="{D5CDD505-2E9C-101B-9397-08002B2CF9AE}" pid="28" name="Objective-User Disposed">
    <vt:lpwstr/>
  </property>
  <property fmtid="{D5CDD505-2E9C-101B-9397-08002B2CF9AE}" pid="29" name="Objective-AssetID">
    <vt:lpwstr/>
  </property>
  <property fmtid="{D5CDD505-2E9C-101B-9397-08002B2CF9AE}" pid="30" name="Objective-OzoneID">
    <vt:lpwstr/>
  </property>
  <property fmtid="{D5CDD505-2E9C-101B-9397-08002B2CF9AE}" pid="31" name="Objective-EsriAttachmentId">
    <vt:lpwstr/>
  </property>
  <property fmtid="{D5CDD505-2E9C-101B-9397-08002B2CF9AE}" pid="32" name="Objective-EsriId">
    <vt:lpwstr/>
  </property>
  <property fmtid="{D5CDD505-2E9C-101B-9397-08002B2CF9AE}" pid="33" name="Objective-WorkOrderID">
    <vt:lpwstr/>
  </property>
  <property fmtid="{D5CDD505-2E9C-101B-9397-08002B2CF9AE}" pid="34" name="Objective-Connect Creator">
    <vt:lpwstr/>
  </property>
  <property fmtid="{D5CDD505-2E9C-101B-9397-08002B2CF9AE}" pid="35" name="Objective-Comment">
    <vt:lpwstr/>
  </property>
  <property fmtid="{D5CDD505-2E9C-101B-9397-08002B2CF9AE}" pid="36" name="Objective-Business Type [system]">
    <vt:lpwstr/>
  </property>
  <property fmtid="{D5CDD505-2E9C-101B-9397-08002B2CF9AE}" pid="37" name="Objective-Date on Document [system]">
    <vt:lpwstr/>
  </property>
  <property fmtid="{D5CDD505-2E9C-101B-9397-08002B2CF9AE}" pid="38" name="Objective-Date Received [system]">
    <vt:lpwstr/>
  </property>
  <property fmtid="{D5CDD505-2E9C-101B-9397-08002B2CF9AE}" pid="39" name="Objective-Ozone Contact [system]">
    <vt:lpwstr/>
  </property>
  <property fmtid="{D5CDD505-2E9C-101B-9397-08002B2CF9AE}" pid="40" name="Objective-Internal Reference [system]">
    <vt:lpwstr/>
  </property>
  <property fmtid="{D5CDD505-2E9C-101B-9397-08002B2CF9AE}" pid="41" name="Objective-Hardcopy Location [system]">
    <vt:lpwstr/>
  </property>
  <property fmtid="{D5CDD505-2E9C-101B-9397-08002B2CF9AE}" pid="42" name="Objective-User Disposed [system]">
    <vt:lpwstr/>
  </property>
  <property fmtid="{D5CDD505-2E9C-101B-9397-08002B2CF9AE}" pid="43" name="Objective-AssetID [system]">
    <vt:lpwstr/>
  </property>
  <property fmtid="{D5CDD505-2E9C-101B-9397-08002B2CF9AE}" pid="44" name="Objective-OzoneID [system]">
    <vt:lpwstr/>
  </property>
  <property fmtid="{D5CDD505-2E9C-101B-9397-08002B2CF9AE}" pid="45" name="Objective-EsriAttachmentId [system]">
    <vt:lpwstr/>
  </property>
  <property fmtid="{D5CDD505-2E9C-101B-9397-08002B2CF9AE}" pid="46" name="Objective-EsriId [system]">
    <vt:lpwstr/>
  </property>
  <property fmtid="{D5CDD505-2E9C-101B-9397-08002B2CF9AE}" pid="47" name="Objective-WorkOrderID [system]">
    <vt:lpwstr/>
  </property>
  <property fmtid="{D5CDD505-2E9C-101B-9397-08002B2CF9AE}" pid="48" name="Objective-Connect Creator [system]">
    <vt:lpwstr/>
  </property>
</Properties>
</file>